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700" activeTab="0"/>
  </bookViews>
  <sheets>
    <sheet name="Gr. 1" sheetId="1" r:id="rId1"/>
  </sheets>
  <externalReferences>
    <externalReference r:id="rId4"/>
  </externalReferences>
  <definedNames>
    <definedName name="BGA" localSheetId="0">'Gr. 1'!#REF!</definedName>
    <definedName name="BGA">'[1]12er'!#REF!</definedName>
    <definedName name="BGB" localSheetId="0">'Gr. 1'!#REF!</definedName>
    <definedName name="BGB">'[1]12er'!#REF!</definedName>
    <definedName name="BVA" localSheetId="0">'Gr. 1'!#REF!</definedName>
    <definedName name="BVA">'[1]12er'!#REF!</definedName>
    <definedName name="BVB" localSheetId="0">'Gr. 1'!#REF!</definedName>
    <definedName name="BVB">'[1]12er'!#REF!</definedName>
    <definedName name="_xlnm.Print_Area" localSheetId="0">'Gr. 1'!$A$1:$N$69</definedName>
    <definedName name="GP" localSheetId="0">'Gr. 1'!#REF!</definedName>
    <definedName name="GP">'[1]12er'!#REF!</definedName>
    <definedName name="GS" localSheetId="0">'Gr. 1'!#REF!</definedName>
    <definedName name="GS">'[1]12er'!#REF!</definedName>
    <definedName name="LP" localSheetId="0">'Gr. 1'!#REF!</definedName>
    <definedName name="LP">'[1]12er'!#REF!</definedName>
    <definedName name="VP" localSheetId="0">'Gr. 1'!#REF!</definedName>
    <definedName name="VP">'[1]12er'!#REF!</definedName>
    <definedName name="VS" localSheetId="0">'Gr. 1'!#REF!</definedName>
    <definedName name="VS">'[1]12er'!#REF!</definedName>
    <definedName name="WP" localSheetId="0">'Gr. 1'!#REF!</definedName>
    <definedName name="WP">'[1]12er'!#REF!</definedName>
  </definedNames>
  <calcPr fullCalcOnLoad="1"/>
</workbook>
</file>

<file path=xl/sharedStrings.xml><?xml version="1.0" encoding="utf-8"?>
<sst xmlns="http://schemas.openxmlformats.org/spreadsheetml/2006/main" count="136" uniqueCount="40">
  <si>
    <t>Gesamt</t>
  </si>
  <si>
    <t>Satzverhältnis</t>
  </si>
  <si>
    <t>Spiele</t>
  </si>
  <si>
    <t>Rang</t>
  </si>
  <si>
    <t>Spieler</t>
  </si>
  <si>
    <t>GSp</t>
  </si>
  <si>
    <t>VSp</t>
  </si>
  <si>
    <t>GSä</t>
  </si>
  <si>
    <t>VSä</t>
  </si>
  <si>
    <t>DSä</t>
  </si>
  <si>
    <t>RE</t>
  </si>
  <si>
    <t>1.</t>
  </si>
  <si>
    <t>:</t>
  </si>
  <si>
    <t>1.Runde</t>
  </si>
  <si>
    <t>spielfrei:</t>
  </si>
  <si>
    <t>S</t>
  </si>
  <si>
    <t>V</t>
  </si>
  <si>
    <t>GS S</t>
  </si>
  <si>
    <t>VS S</t>
  </si>
  <si>
    <t>GS V</t>
  </si>
  <si>
    <t>VS V</t>
  </si>
  <si>
    <t>-</t>
  </si>
  <si>
    <t>2.Runde</t>
  </si>
  <si>
    <t>3.Runde</t>
  </si>
  <si>
    <t>4.Runde</t>
  </si>
  <si>
    <t>5.Runde</t>
  </si>
  <si>
    <t>6.Runde</t>
  </si>
  <si>
    <t>7.Runde</t>
  </si>
  <si>
    <t>8.Runde</t>
  </si>
  <si>
    <t>9.Runde</t>
  </si>
  <si>
    <t>Epple, Anna (Sportbund)</t>
  </si>
  <si>
    <t>Zink, Sandra (Sportbund)</t>
  </si>
  <si>
    <t>Handrich, Melanie (Sportbund)</t>
  </si>
  <si>
    <t>Leonberger, Jasmin (Sportbund)</t>
  </si>
  <si>
    <t>Laichinger; Lisa (Sportbund)</t>
  </si>
  <si>
    <t>Schulz, Lisa (Sportbund)</t>
  </si>
  <si>
    <t>Schwarz, Nicole (Stammheim)</t>
  </si>
  <si>
    <t>Zipperle, Sabrina (tus)</t>
  </si>
  <si>
    <t>Mikushinca, Elena (Sportbund)</t>
  </si>
  <si>
    <t>Quali- Bezirksrangliste 2009 Mädchen U18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</si>
</sst>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"/>
    <numFmt numFmtId="165" formatCode="\+0;\-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Continuous" vertical="center"/>
      <protection hidden="1"/>
    </xf>
    <xf numFmtId="0" fontId="1" fillId="0" borderId="2" xfId="0" applyFont="1" applyFill="1" applyBorder="1" applyAlignment="1" applyProtection="1">
      <alignment horizontal="centerContinuous" vertical="center"/>
      <protection hidden="1"/>
    </xf>
    <xf numFmtId="0" fontId="1" fillId="0" borderId="3" xfId="0" applyFont="1" applyFill="1" applyBorder="1" applyAlignment="1" applyProtection="1">
      <alignment horizontal="centerContinuous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left" vertical="center"/>
      <protection hidden="1"/>
    </xf>
    <xf numFmtId="164" fontId="0" fillId="0" borderId="10" xfId="0" applyNumberFormat="1" applyFont="1" applyBorder="1" applyAlignment="1" applyProtection="1">
      <alignment horizontal="left" vertical="center"/>
      <protection hidden="1"/>
    </xf>
    <xf numFmtId="0" fontId="0" fillId="0" borderId="5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164" fontId="0" fillId="0" borderId="6" xfId="0" applyNumberFormat="1" applyFont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right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right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164" fontId="0" fillId="0" borderId="13" xfId="0" applyNumberFormat="1" applyFont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hidden="1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righ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righ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hidden="1"/>
    </xf>
    <xf numFmtId="0" fontId="0" fillId="0" borderId="5" xfId="0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nzelsport%20Jugend\RL-1\Vorlagen\Vorlage%20Gruppenspi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3er"/>
      <sheetName val="4er"/>
      <sheetName val="5er"/>
      <sheetName val="6er"/>
      <sheetName val="7er"/>
      <sheetName val="8er"/>
      <sheetName val="9er"/>
      <sheetName val="10er"/>
      <sheetName val="11er"/>
      <sheetName val="12er"/>
      <sheetName val="13er"/>
      <sheetName val="14er"/>
    </sheetNames>
    <definedNames>
      <definedName name="Druck"/>
      <definedName name="Feld_kopier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1"/>
  <dimension ref="A1:V108"/>
  <sheetViews>
    <sheetView showGridLines="0" showRowColHeaders="0" tabSelected="1" zoomScaleSheetLayoutView="100" workbookViewId="0" topLeftCell="A1">
      <pane ySplit="10" topLeftCell="BM11" activePane="bottomLeft" state="frozen"/>
      <selection pane="topLeft" activeCell="A1" sqref="A1"/>
      <selection pane="bottomLeft" activeCell="L70" sqref="L70"/>
    </sheetView>
  </sheetViews>
  <sheetFormatPr defaultColWidth="11.421875" defaultRowHeight="0" customHeight="1" zeroHeight="1"/>
  <cols>
    <col min="1" max="1" width="2.7109375" style="63" customWidth="1"/>
    <col min="2" max="2" width="32.7109375" style="63" customWidth="1"/>
    <col min="3" max="4" width="2.7109375" style="63" customWidth="1"/>
    <col min="5" max="5" width="13.7109375" style="63" customWidth="1"/>
    <col min="6" max="6" width="8.7109375" style="63" customWidth="1"/>
    <col min="7" max="7" width="3.7109375" style="63" customWidth="1"/>
    <col min="8" max="8" width="1.7109375" style="63" customWidth="1"/>
    <col min="9" max="9" width="3.7109375" style="63" customWidth="1"/>
    <col min="10" max="10" width="1.7109375" style="63" customWidth="1"/>
    <col min="11" max="12" width="3.7109375" style="63" customWidth="1"/>
    <col min="13" max="13" width="1.7109375" style="63" customWidth="1"/>
    <col min="14" max="14" width="3.7109375" style="63" customWidth="1"/>
    <col min="15" max="15" width="5.28125" style="9" hidden="1" customWidth="1"/>
    <col min="16" max="16" width="6.7109375" style="9" hidden="1" customWidth="1"/>
    <col min="17" max="17" width="5.57421875" style="9" hidden="1" customWidth="1"/>
    <col min="18" max="18" width="5.421875" style="9" hidden="1" customWidth="1"/>
    <col min="19" max="19" width="5.57421875" style="9" hidden="1" customWidth="1"/>
    <col min="20" max="20" width="5.421875" style="9" hidden="1" customWidth="1"/>
    <col min="21" max="21" width="4.57421875" style="9" hidden="1" customWidth="1"/>
    <col min="22" max="22" width="3.57421875" style="9" hidden="1" customWidth="1"/>
    <col min="23" max="26" width="0" style="62" hidden="1" customWidth="1"/>
    <col min="27" max="16384" width="11.421875" style="62" customWidth="1"/>
  </cols>
  <sheetData>
    <row r="1" spans="1:22" s="10" customFormat="1" ht="21" customHeight="1">
      <c r="A1" s="1" t="s">
        <v>39</v>
      </c>
      <c r="B1" s="2"/>
      <c r="C1" s="2"/>
      <c r="D1" s="2"/>
      <c r="E1" s="3"/>
      <c r="F1" s="4" t="s">
        <v>0</v>
      </c>
      <c r="G1" s="5" t="s">
        <v>1</v>
      </c>
      <c r="H1" s="6"/>
      <c r="I1" s="6"/>
      <c r="J1" s="6"/>
      <c r="K1" s="7"/>
      <c r="L1" s="8"/>
      <c r="M1" s="2" t="s">
        <v>2</v>
      </c>
      <c r="N1" s="3"/>
      <c r="O1" s="9" t="s">
        <v>3</v>
      </c>
      <c r="P1" s="9" t="s">
        <v>4</v>
      </c>
      <c r="Q1" s="9" t="s">
        <v>5</v>
      </c>
      <c r="R1" s="9" t="s">
        <v>6</v>
      </c>
      <c r="S1" s="9" t="s">
        <v>7</v>
      </c>
      <c r="T1" s="9" t="s">
        <v>8</v>
      </c>
      <c r="U1" s="9" t="s">
        <v>9</v>
      </c>
      <c r="V1" s="9" t="s">
        <v>10</v>
      </c>
    </row>
    <row r="2" spans="1:22" s="10" customFormat="1" ht="13.5" customHeight="1">
      <c r="A2" s="11" t="s">
        <v>11</v>
      </c>
      <c r="B2" s="12" t="str">
        <f>VLOOKUP(1,$O$2:$T$13,2,FALSE)</f>
        <v>Leonberger, Jasmin (Sportbund)</v>
      </c>
      <c r="C2" s="13"/>
      <c r="D2" s="12"/>
      <c r="E2" s="14"/>
      <c r="F2" s="15">
        <f aca="true" t="shared" si="0" ref="F2:F10">IF(L2="","",L2+N2)</f>
        <v>8</v>
      </c>
      <c r="G2" s="16">
        <f aca="true" t="shared" si="1" ref="G2:G10">VLOOKUP(B2,$P$2:$S$13,4,FALSE)</f>
        <v>24</v>
      </c>
      <c r="H2" s="17" t="s">
        <v>12</v>
      </c>
      <c r="I2" s="18">
        <f aca="true" t="shared" si="2" ref="I2:I10">VLOOKUP(B2,$P$2:$T$13,5,FALSE)</f>
        <v>1</v>
      </c>
      <c r="J2" s="17" t="str">
        <f aca="true" t="shared" si="3" ref="J2:J10">IF(G2&gt;I2,"+",IF(G2&lt;I2,"-",""))</f>
        <v>+</v>
      </c>
      <c r="K2" s="19">
        <f aca="true" t="shared" si="4" ref="K2:K10">IF(G2="","",G2-I2)</f>
        <v>23</v>
      </c>
      <c r="L2" s="20">
        <f aca="true" t="shared" si="5" ref="L2:L10">VLOOKUP(B2,$P$2:$Q$13,2,FALSE)</f>
        <v>8</v>
      </c>
      <c r="M2" s="21" t="s">
        <v>12</v>
      </c>
      <c r="N2" s="22">
        <f aca="true" t="shared" si="6" ref="N2:N10">VLOOKUP(B2,$P$2:$R$13,3,FALSE)</f>
        <v>0</v>
      </c>
      <c r="O2" s="9">
        <f aca="true" t="shared" si="7" ref="O2:O10">RANK(V2,$V$2:$V$10)</f>
        <v>6</v>
      </c>
      <c r="P2" s="9" t="str">
        <f>A16</f>
        <v>Epple, Anna (Sportbund)</v>
      </c>
      <c r="Q2" s="9">
        <f aca="true" t="shared" si="8" ref="Q2:Q10">COUNTIF($O$16:$O$103,P2)</f>
        <v>3</v>
      </c>
      <c r="R2" s="9">
        <f aca="true" t="shared" si="9" ref="R2:R10">COUNTIF($P$16:$P$103,P2)</f>
        <v>5</v>
      </c>
      <c r="S2" s="9">
        <f aca="true" t="shared" si="10" ref="S2:S10">SUMIF($O$16:$O$103,P2,$Q$16:$Q$103)+SUMIF($P$16:$P$103,P2,$S$16:$S$103)</f>
        <v>10</v>
      </c>
      <c r="T2" s="9">
        <f aca="true" t="shared" si="11" ref="T2:T10">SUMIF($O$16:$O$103,P2,$R$16:$R$103)+SUMIF($P$16:$P$103,P2,$T$16:$T$103)</f>
        <v>18</v>
      </c>
      <c r="U2" s="9">
        <f aca="true" t="shared" si="12" ref="U2:U10">S2-T2</f>
        <v>-8</v>
      </c>
      <c r="V2" s="9">
        <f>Q2*10000+U2*100-1</f>
        <v>29199</v>
      </c>
    </row>
    <row r="3" spans="1:22" s="13" customFormat="1" ht="13.5" customHeight="1">
      <c r="A3" s="11" t="str">
        <f>IF(AND(L3=L2,K3=K2),"","2.")</f>
        <v>2.</v>
      </c>
      <c r="B3" s="12" t="str">
        <f>VLOOKUP(2,$O$2:$T$13,2,FALSE)</f>
        <v>Schulz, Lisa (Sportbund)</v>
      </c>
      <c r="D3" s="12"/>
      <c r="E3" s="14"/>
      <c r="F3" s="15">
        <f t="shared" si="0"/>
        <v>8</v>
      </c>
      <c r="G3" s="20">
        <f t="shared" si="1"/>
        <v>21</v>
      </c>
      <c r="H3" s="21" t="s">
        <v>12</v>
      </c>
      <c r="I3" s="23">
        <f t="shared" si="2"/>
        <v>5</v>
      </c>
      <c r="J3" s="21" t="str">
        <f t="shared" si="3"/>
        <v>+</v>
      </c>
      <c r="K3" s="24">
        <f t="shared" si="4"/>
        <v>16</v>
      </c>
      <c r="L3" s="20">
        <f t="shared" si="5"/>
        <v>7</v>
      </c>
      <c r="M3" s="21" t="s">
        <v>12</v>
      </c>
      <c r="N3" s="22">
        <f t="shared" si="6"/>
        <v>1</v>
      </c>
      <c r="O3" s="9">
        <f t="shared" si="7"/>
        <v>9</v>
      </c>
      <c r="P3" s="9" t="str">
        <f>A17</f>
        <v>Handrich, Melanie (Sportbund)</v>
      </c>
      <c r="Q3" s="9">
        <f t="shared" si="8"/>
        <v>0</v>
      </c>
      <c r="R3" s="9">
        <f t="shared" si="9"/>
        <v>8</v>
      </c>
      <c r="S3" s="9">
        <f t="shared" si="10"/>
        <v>4</v>
      </c>
      <c r="T3" s="9">
        <f t="shared" si="11"/>
        <v>24</v>
      </c>
      <c r="U3" s="9">
        <f t="shared" si="12"/>
        <v>-20</v>
      </c>
      <c r="V3" s="9">
        <f>Q3*10000+U3*100-2</f>
        <v>-2002</v>
      </c>
    </row>
    <row r="4" spans="1:22" s="13" customFormat="1" ht="13.5" customHeight="1">
      <c r="A4" s="11" t="str">
        <f>IF(AND(L4=L3,K4=K3),"","3.")</f>
        <v>3.</v>
      </c>
      <c r="B4" s="12" t="str">
        <f>VLOOKUP(3,$O$2:$T$13,2,FALSE)</f>
        <v>Zink, Sandra (Sportbund)</v>
      </c>
      <c r="D4" s="12"/>
      <c r="E4" s="14"/>
      <c r="F4" s="15">
        <f t="shared" si="0"/>
        <v>8</v>
      </c>
      <c r="G4" s="20">
        <f t="shared" si="1"/>
        <v>21</v>
      </c>
      <c r="H4" s="21" t="s">
        <v>12</v>
      </c>
      <c r="I4" s="23">
        <f t="shared" si="2"/>
        <v>9</v>
      </c>
      <c r="J4" s="21" t="str">
        <f t="shared" si="3"/>
        <v>+</v>
      </c>
      <c r="K4" s="24">
        <f t="shared" si="4"/>
        <v>12</v>
      </c>
      <c r="L4" s="20">
        <f t="shared" si="5"/>
        <v>6</v>
      </c>
      <c r="M4" s="21" t="s">
        <v>12</v>
      </c>
      <c r="N4" s="22">
        <f t="shared" si="6"/>
        <v>2</v>
      </c>
      <c r="O4" s="9">
        <f t="shared" si="7"/>
        <v>7</v>
      </c>
      <c r="P4" s="9" t="str">
        <f>A18</f>
        <v>Laichinger; Lisa (Sportbund)</v>
      </c>
      <c r="Q4" s="9">
        <f t="shared" si="8"/>
        <v>2</v>
      </c>
      <c r="R4" s="9">
        <f t="shared" si="9"/>
        <v>6</v>
      </c>
      <c r="S4" s="9">
        <f t="shared" si="10"/>
        <v>8</v>
      </c>
      <c r="T4" s="9">
        <f t="shared" si="11"/>
        <v>18</v>
      </c>
      <c r="U4" s="9">
        <f t="shared" si="12"/>
        <v>-10</v>
      </c>
      <c r="V4" s="9">
        <f>Q4*10000+U4*100-3</f>
        <v>18997</v>
      </c>
    </row>
    <row r="5" spans="1:22" s="13" customFormat="1" ht="13.5" customHeight="1">
      <c r="A5" s="11" t="str">
        <f>IF(AND(L5=L4,K5=K4),"","4.")</f>
        <v>4.</v>
      </c>
      <c r="B5" s="12" t="str">
        <f>VLOOKUP(4,$O$2:$T$13,2,FALSE)</f>
        <v>Zipperle, Sabrina (tus)</v>
      </c>
      <c r="D5" s="12"/>
      <c r="E5" s="14"/>
      <c r="F5" s="15">
        <f t="shared" si="0"/>
        <v>8</v>
      </c>
      <c r="G5" s="20">
        <f t="shared" si="1"/>
        <v>16</v>
      </c>
      <c r="H5" s="21" t="s">
        <v>12</v>
      </c>
      <c r="I5" s="23">
        <f t="shared" si="2"/>
        <v>10</v>
      </c>
      <c r="J5" s="21" t="str">
        <f t="shared" si="3"/>
        <v>+</v>
      </c>
      <c r="K5" s="24">
        <f t="shared" si="4"/>
        <v>6</v>
      </c>
      <c r="L5" s="20">
        <f t="shared" si="5"/>
        <v>5</v>
      </c>
      <c r="M5" s="21" t="s">
        <v>12</v>
      </c>
      <c r="N5" s="22">
        <f t="shared" si="6"/>
        <v>3</v>
      </c>
      <c r="O5" s="9">
        <f t="shared" si="7"/>
        <v>5</v>
      </c>
      <c r="P5" s="9" t="str">
        <f>A19</f>
        <v>Schwarz, Nicole (Stammheim)</v>
      </c>
      <c r="Q5" s="9">
        <f t="shared" si="8"/>
        <v>4</v>
      </c>
      <c r="R5" s="9">
        <f t="shared" si="9"/>
        <v>4</v>
      </c>
      <c r="S5" s="9">
        <f t="shared" si="10"/>
        <v>12</v>
      </c>
      <c r="T5" s="9">
        <f t="shared" si="11"/>
        <v>12</v>
      </c>
      <c r="U5" s="9">
        <f t="shared" si="12"/>
        <v>0</v>
      </c>
      <c r="V5" s="9">
        <f>Q5*10000+U5*100-4</f>
        <v>39996</v>
      </c>
    </row>
    <row r="6" spans="1:22" s="13" customFormat="1" ht="13.5" customHeight="1">
      <c r="A6" s="11" t="str">
        <f>IF(AND(L6=L5,K6=K5),"","5.")</f>
        <v>5.</v>
      </c>
      <c r="B6" s="12" t="str">
        <f>VLOOKUP(5,$O$2:$T$13,2,FALSE)</f>
        <v>Schwarz, Nicole (Stammheim)</v>
      </c>
      <c r="D6" s="12"/>
      <c r="E6" s="14"/>
      <c r="F6" s="15">
        <f t="shared" si="0"/>
        <v>8</v>
      </c>
      <c r="G6" s="20">
        <f t="shared" si="1"/>
        <v>12</v>
      </c>
      <c r="H6" s="21" t="s">
        <v>12</v>
      </c>
      <c r="I6" s="23">
        <f t="shared" si="2"/>
        <v>12</v>
      </c>
      <c r="J6" s="21">
        <f t="shared" si="3"/>
      </c>
      <c r="K6" s="24">
        <f t="shared" si="4"/>
        <v>0</v>
      </c>
      <c r="L6" s="20">
        <f t="shared" si="5"/>
        <v>4</v>
      </c>
      <c r="M6" s="21" t="s">
        <v>12</v>
      </c>
      <c r="N6" s="22">
        <f t="shared" si="6"/>
        <v>4</v>
      </c>
      <c r="O6" s="9">
        <f t="shared" si="7"/>
        <v>8</v>
      </c>
      <c r="P6" s="9" t="str">
        <f>D15</f>
        <v>Mikushinca, Elena (Sportbund)</v>
      </c>
      <c r="Q6" s="9">
        <f t="shared" si="8"/>
        <v>1</v>
      </c>
      <c r="R6" s="9">
        <f t="shared" si="9"/>
        <v>7</v>
      </c>
      <c r="S6" s="9">
        <f t="shared" si="10"/>
        <v>4</v>
      </c>
      <c r="T6" s="9">
        <f t="shared" si="11"/>
        <v>23</v>
      </c>
      <c r="U6" s="9">
        <f t="shared" si="12"/>
        <v>-19</v>
      </c>
      <c r="V6" s="9">
        <f>Q6*10000+U6*100-5</f>
        <v>8095</v>
      </c>
    </row>
    <row r="7" spans="1:22" s="13" customFormat="1" ht="13.5" customHeight="1">
      <c r="A7" s="11" t="str">
        <f>IF(AND(L7=L6,K7=K6),"","6.")</f>
        <v>6.</v>
      </c>
      <c r="B7" s="12" t="str">
        <f>VLOOKUP(6,$O$2:$T$13,2,FALSE)</f>
        <v>Epple, Anna (Sportbund)</v>
      </c>
      <c r="D7" s="12"/>
      <c r="E7" s="14"/>
      <c r="F7" s="15">
        <f t="shared" si="0"/>
        <v>8</v>
      </c>
      <c r="G7" s="20">
        <f t="shared" si="1"/>
        <v>10</v>
      </c>
      <c r="H7" s="21" t="s">
        <v>12</v>
      </c>
      <c r="I7" s="23">
        <f t="shared" si="2"/>
        <v>18</v>
      </c>
      <c r="J7" s="21" t="str">
        <f t="shared" si="3"/>
        <v>-</v>
      </c>
      <c r="K7" s="24">
        <f t="shared" si="4"/>
        <v>-8</v>
      </c>
      <c r="L7" s="20">
        <f t="shared" si="5"/>
        <v>3</v>
      </c>
      <c r="M7" s="21" t="s">
        <v>12</v>
      </c>
      <c r="N7" s="22">
        <f t="shared" si="6"/>
        <v>5</v>
      </c>
      <c r="O7" s="9">
        <f t="shared" si="7"/>
        <v>3</v>
      </c>
      <c r="P7" s="9" t="str">
        <f>D16</f>
        <v>Zink, Sandra (Sportbund)</v>
      </c>
      <c r="Q7" s="9">
        <f t="shared" si="8"/>
        <v>6</v>
      </c>
      <c r="R7" s="9">
        <f t="shared" si="9"/>
        <v>2</v>
      </c>
      <c r="S7" s="9">
        <f t="shared" si="10"/>
        <v>21</v>
      </c>
      <c r="T7" s="9">
        <f t="shared" si="11"/>
        <v>9</v>
      </c>
      <c r="U7" s="9">
        <f t="shared" si="12"/>
        <v>12</v>
      </c>
      <c r="V7" s="9">
        <f>Q7*10000+U7*100-6</f>
        <v>61194</v>
      </c>
    </row>
    <row r="8" spans="1:22" s="13" customFormat="1" ht="13.5" customHeight="1">
      <c r="A8" s="11" t="str">
        <f>IF(AND(L8=L7,K8=K7),"","7.")</f>
        <v>7.</v>
      </c>
      <c r="B8" s="12" t="str">
        <f>VLOOKUP(7,$O$2:$T$13,2,FALSE)</f>
        <v>Laichinger; Lisa (Sportbund)</v>
      </c>
      <c r="D8" s="12"/>
      <c r="E8" s="14"/>
      <c r="F8" s="15">
        <f t="shared" si="0"/>
        <v>8</v>
      </c>
      <c r="G8" s="20">
        <f t="shared" si="1"/>
        <v>8</v>
      </c>
      <c r="H8" s="21" t="s">
        <v>12</v>
      </c>
      <c r="I8" s="23">
        <f t="shared" si="2"/>
        <v>18</v>
      </c>
      <c r="J8" s="21" t="str">
        <f t="shared" si="3"/>
        <v>-</v>
      </c>
      <c r="K8" s="24">
        <f t="shared" si="4"/>
        <v>-10</v>
      </c>
      <c r="L8" s="20">
        <f t="shared" si="5"/>
        <v>2</v>
      </c>
      <c r="M8" s="21" t="s">
        <v>12</v>
      </c>
      <c r="N8" s="22">
        <f t="shared" si="6"/>
        <v>6</v>
      </c>
      <c r="O8" s="9">
        <f t="shared" si="7"/>
        <v>1</v>
      </c>
      <c r="P8" s="9" t="str">
        <f>D17</f>
        <v>Leonberger, Jasmin (Sportbund)</v>
      </c>
      <c r="Q8" s="9">
        <f t="shared" si="8"/>
        <v>8</v>
      </c>
      <c r="R8" s="9">
        <f t="shared" si="9"/>
        <v>0</v>
      </c>
      <c r="S8" s="9">
        <f t="shared" si="10"/>
        <v>24</v>
      </c>
      <c r="T8" s="9">
        <f t="shared" si="11"/>
        <v>1</v>
      </c>
      <c r="U8" s="9">
        <f t="shared" si="12"/>
        <v>23</v>
      </c>
      <c r="V8" s="9">
        <f>Q8*10000+U8*100-7</f>
        <v>82293</v>
      </c>
    </row>
    <row r="9" spans="1:22" s="13" customFormat="1" ht="13.5" customHeight="1">
      <c r="A9" s="11" t="str">
        <f>IF(AND(L9=L8,K9=K8),"","8.")</f>
        <v>8.</v>
      </c>
      <c r="B9" s="12" t="str">
        <f>VLOOKUP(8,$O$2:$T$13,2,FALSE)</f>
        <v>Mikushinca, Elena (Sportbund)</v>
      </c>
      <c r="D9" s="12"/>
      <c r="E9" s="14"/>
      <c r="F9" s="15">
        <f t="shared" si="0"/>
        <v>8</v>
      </c>
      <c r="G9" s="20">
        <f t="shared" si="1"/>
        <v>4</v>
      </c>
      <c r="H9" s="21" t="s">
        <v>12</v>
      </c>
      <c r="I9" s="23">
        <f t="shared" si="2"/>
        <v>23</v>
      </c>
      <c r="J9" s="21" t="str">
        <f t="shared" si="3"/>
        <v>-</v>
      </c>
      <c r="K9" s="24">
        <f t="shared" si="4"/>
        <v>-19</v>
      </c>
      <c r="L9" s="20">
        <f t="shared" si="5"/>
        <v>1</v>
      </c>
      <c r="M9" s="21" t="s">
        <v>12</v>
      </c>
      <c r="N9" s="22">
        <f t="shared" si="6"/>
        <v>7</v>
      </c>
      <c r="O9" s="9">
        <f t="shared" si="7"/>
        <v>2</v>
      </c>
      <c r="P9" s="9" t="str">
        <f>D18</f>
        <v>Schulz, Lisa (Sportbund)</v>
      </c>
      <c r="Q9" s="9">
        <f t="shared" si="8"/>
        <v>7</v>
      </c>
      <c r="R9" s="9">
        <f t="shared" si="9"/>
        <v>1</v>
      </c>
      <c r="S9" s="9">
        <f t="shared" si="10"/>
        <v>21</v>
      </c>
      <c r="T9" s="9">
        <f t="shared" si="11"/>
        <v>5</v>
      </c>
      <c r="U9" s="9">
        <f t="shared" si="12"/>
        <v>16</v>
      </c>
      <c r="V9" s="9">
        <f>Q9*10000+U9*100-8</f>
        <v>71592</v>
      </c>
    </row>
    <row r="10" spans="1:22" s="13" customFormat="1" ht="13.5" customHeight="1">
      <c r="A10" s="25" t="str">
        <f>IF(AND(L10=L9,K10=K9),"","9.")</f>
        <v>9.</v>
      </c>
      <c r="B10" s="26" t="str">
        <f>VLOOKUP(9,$O$2:$T$13,2,FALSE)</f>
        <v>Handrich, Melanie (Sportbund)</v>
      </c>
      <c r="C10" s="27"/>
      <c r="D10" s="26"/>
      <c r="E10" s="28"/>
      <c r="F10" s="29">
        <f t="shared" si="0"/>
        <v>8</v>
      </c>
      <c r="G10" s="30">
        <f t="shared" si="1"/>
        <v>4</v>
      </c>
      <c r="H10" s="31" t="s">
        <v>12</v>
      </c>
      <c r="I10" s="32">
        <f t="shared" si="2"/>
        <v>24</v>
      </c>
      <c r="J10" s="31" t="str">
        <f t="shared" si="3"/>
        <v>-</v>
      </c>
      <c r="K10" s="33">
        <f t="shared" si="4"/>
        <v>-20</v>
      </c>
      <c r="L10" s="30">
        <f t="shared" si="5"/>
        <v>0</v>
      </c>
      <c r="M10" s="31" t="s">
        <v>12</v>
      </c>
      <c r="N10" s="34">
        <f t="shared" si="6"/>
        <v>8</v>
      </c>
      <c r="O10" s="9">
        <f t="shared" si="7"/>
        <v>4</v>
      </c>
      <c r="P10" s="9" t="str">
        <f>D19</f>
        <v>Zipperle, Sabrina (tus)</v>
      </c>
      <c r="Q10" s="9">
        <f t="shared" si="8"/>
        <v>5</v>
      </c>
      <c r="R10" s="9">
        <f t="shared" si="9"/>
        <v>3</v>
      </c>
      <c r="S10" s="9">
        <f t="shared" si="10"/>
        <v>16</v>
      </c>
      <c r="T10" s="9">
        <f t="shared" si="11"/>
        <v>10</v>
      </c>
      <c r="U10" s="9">
        <f t="shared" si="12"/>
        <v>6</v>
      </c>
      <c r="V10" s="9">
        <f>Q10*10000+U10*100-9</f>
        <v>50591</v>
      </c>
    </row>
    <row r="11" spans="1:22" s="13" customFormat="1" ht="13.5" customHeight="1">
      <c r="A11" s="35"/>
      <c r="B11" s="35"/>
      <c r="C11" s="12"/>
      <c r="D11" s="12"/>
      <c r="E11" s="12"/>
      <c r="F11" s="12"/>
      <c r="G11" s="12"/>
      <c r="H11" s="12"/>
      <c r="I11" s="12"/>
      <c r="J11" s="12"/>
      <c r="K11" s="12"/>
      <c r="L11" s="36"/>
      <c r="M11" s="21"/>
      <c r="N11" s="23"/>
      <c r="O11" s="9"/>
      <c r="P11" s="9"/>
      <c r="Q11" s="9"/>
      <c r="R11" s="9"/>
      <c r="S11" s="9"/>
      <c r="T11" s="9"/>
      <c r="U11" s="9"/>
      <c r="V11" s="9"/>
    </row>
    <row r="12" spans="1:22" s="13" customFormat="1" ht="13.5" customHeight="1" hidden="1">
      <c r="A12" s="35"/>
      <c r="B12" s="35"/>
      <c r="C12" s="12"/>
      <c r="D12" s="12"/>
      <c r="E12" s="12"/>
      <c r="F12" s="12"/>
      <c r="G12" s="12"/>
      <c r="H12" s="12"/>
      <c r="I12" s="12"/>
      <c r="J12" s="12"/>
      <c r="K12" s="12"/>
      <c r="L12" s="36"/>
      <c r="M12" s="21"/>
      <c r="N12" s="23"/>
      <c r="O12" s="9"/>
      <c r="P12" s="9"/>
      <c r="Q12" s="9"/>
      <c r="R12" s="9"/>
      <c r="S12" s="9"/>
      <c r="T12" s="9"/>
      <c r="U12" s="9"/>
      <c r="V12" s="9"/>
    </row>
    <row r="13" spans="1:22" s="13" customFormat="1" ht="13.5" customHeight="1" hidden="1">
      <c r="A13" s="35"/>
      <c r="B13" s="35"/>
      <c r="C13" s="12"/>
      <c r="D13" s="12"/>
      <c r="E13" s="12"/>
      <c r="F13" s="12"/>
      <c r="G13" s="12"/>
      <c r="H13" s="12"/>
      <c r="I13" s="12"/>
      <c r="J13" s="12"/>
      <c r="K13" s="12"/>
      <c r="L13" s="36"/>
      <c r="M13" s="21"/>
      <c r="N13" s="23"/>
      <c r="O13" s="9"/>
      <c r="P13" s="9"/>
      <c r="Q13" s="9"/>
      <c r="R13" s="9"/>
      <c r="S13" s="9"/>
      <c r="T13" s="9"/>
      <c r="U13" s="9"/>
      <c r="V13" s="9"/>
    </row>
    <row r="14" spans="1:22" s="13" customFormat="1" ht="13.5" customHeight="1" hidden="1">
      <c r="A14" s="35"/>
      <c r="B14" s="35"/>
      <c r="C14" s="12"/>
      <c r="D14" s="12"/>
      <c r="E14" s="12"/>
      <c r="F14" s="12"/>
      <c r="G14" s="12"/>
      <c r="H14" s="12"/>
      <c r="I14" s="12"/>
      <c r="J14" s="12"/>
      <c r="K14" s="12"/>
      <c r="L14" s="36"/>
      <c r="M14" s="21"/>
      <c r="N14" s="23"/>
      <c r="O14" s="9"/>
      <c r="P14" s="9"/>
      <c r="Q14" s="9"/>
      <c r="R14" s="9"/>
      <c r="S14" s="9"/>
      <c r="T14" s="9"/>
      <c r="U14" s="9"/>
      <c r="V14" s="9"/>
    </row>
    <row r="15" spans="1:22" s="13" customFormat="1" ht="13.5" customHeight="1">
      <c r="A15" s="12" t="s">
        <v>13</v>
      </c>
      <c r="B15" s="12"/>
      <c r="C15" s="37" t="s">
        <v>14</v>
      </c>
      <c r="D15" s="38" t="s">
        <v>38</v>
      </c>
      <c r="E15" s="12"/>
      <c r="F15" s="12"/>
      <c r="G15" s="12"/>
      <c r="H15" s="12"/>
      <c r="I15" s="12"/>
      <c r="J15" s="12"/>
      <c r="K15" s="12"/>
      <c r="L15" s="21"/>
      <c r="M15" s="21"/>
      <c r="N15" s="21"/>
      <c r="O15" s="9" t="s">
        <v>15</v>
      </c>
      <c r="P15" s="9" t="s">
        <v>16</v>
      </c>
      <c r="Q15" s="9" t="s">
        <v>17</v>
      </c>
      <c r="R15" s="9" t="s">
        <v>18</v>
      </c>
      <c r="S15" s="9" t="s">
        <v>19</v>
      </c>
      <c r="T15" s="9" t="s">
        <v>20</v>
      </c>
      <c r="U15" s="9"/>
      <c r="V15" s="9"/>
    </row>
    <row r="16" spans="1:22" s="13" customFormat="1" ht="13.5" customHeight="1">
      <c r="A16" s="39" t="s">
        <v>30</v>
      </c>
      <c r="B16" s="40"/>
      <c r="C16" s="17" t="s">
        <v>21</v>
      </c>
      <c r="D16" s="41" t="s">
        <v>31</v>
      </c>
      <c r="E16" s="40"/>
      <c r="F16" s="40"/>
      <c r="G16" s="40"/>
      <c r="H16" s="40"/>
      <c r="I16" s="40"/>
      <c r="J16" s="40"/>
      <c r="K16" s="40"/>
      <c r="L16" s="42">
        <v>1</v>
      </c>
      <c r="M16" s="17" t="s">
        <v>12</v>
      </c>
      <c r="N16" s="43">
        <v>3</v>
      </c>
      <c r="O16" s="9" t="str">
        <f>IF(OR(L16="",N16=""),0,IF(L16&gt;N16,A16,IF(L16&lt;N16,D16,0)))</f>
        <v>Zink, Sandra (Sportbund)</v>
      </c>
      <c r="P16" s="9" t="str">
        <f>IF(O16=0,0,IF(O16=A16,D16,A16))</f>
        <v>Epple, Anna (Sportbund)</v>
      </c>
      <c r="Q16" s="9">
        <f>IF(O16=A16,L16,N16)</f>
        <v>3</v>
      </c>
      <c r="R16" s="9">
        <f>IF(Q16=L16,N16,L16)</f>
        <v>1</v>
      </c>
      <c r="S16" s="9">
        <f>IF(P16=A16,L16,N16)</f>
        <v>1</v>
      </c>
      <c r="T16" s="9">
        <f>IF(S16=L16,N16,L16)</f>
        <v>3</v>
      </c>
      <c r="U16" s="9"/>
      <c r="V16" s="9"/>
    </row>
    <row r="17" spans="1:22" s="13" customFormat="1" ht="13.5" customHeight="1">
      <c r="A17" s="44" t="s">
        <v>32</v>
      </c>
      <c r="B17" s="12"/>
      <c r="C17" s="21" t="s">
        <v>21</v>
      </c>
      <c r="D17" s="38" t="s">
        <v>33</v>
      </c>
      <c r="E17" s="12"/>
      <c r="F17" s="12"/>
      <c r="G17" s="12"/>
      <c r="H17" s="12"/>
      <c r="I17" s="12"/>
      <c r="J17" s="12"/>
      <c r="K17" s="12"/>
      <c r="L17" s="45">
        <v>0</v>
      </c>
      <c r="M17" s="21" t="s">
        <v>12</v>
      </c>
      <c r="N17" s="46">
        <v>3</v>
      </c>
      <c r="O17" s="9" t="str">
        <f>IF(OR(L17="",N17=""),0,IF(L17&gt;N17,A17,IF(L17&lt;N17,D17,0)))</f>
        <v>Leonberger, Jasmin (Sportbund)</v>
      </c>
      <c r="P17" s="9" t="str">
        <f>IF(O17=0,0,IF(O17=A17,D17,A17))</f>
        <v>Handrich, Melanie (Sportbund)</v>
      </c>
      <c r="Q17" s="9">
        <f>IF(O17=A17,L17,N17)</f>
        <v>3</v>
      </c>
      <c r="R17" s="9">
        <f>IF(Q17=L17,N17,L17)</f>
        <v>0</v>
      </c>
      <c r="S17" s="9">
        <f>IF(P17=A17,L17,N17)</f>
        <v>0</v>
      </c>
      <c r="T17" s="9">
        <f>IF(S17=L17,N17,L17)</f>
        <v>3</v>
      </c>
      <c r="U17" s="9"/>
      <c r="V17" s="9"/>
    </row>
    <row r="18" spans="1:22" s="13" customFormat="1" ht="13.5" customHeight="1">
      <c r="A18" s="44" t="s">
        <v>34</v>
      </c>
      <c r="B18" s="12"/>
      <c r="C18" s="21" t="s">
        <v>21</v>
      </c>
      <c r="D18" s="38" t="s">
        <v>35</v>
      </c>
      <c r="E18" s="12"/>
      <c r="F18" s="12"/>
      <c r="G18" s="12"/>
      <c r="H18" s="12"/>
      <c r="I18" s="12"/>
      <c r="J18" s="12"/>
      <c r="K18" s="12"/>
      <c r="L18" s="45">
        <v>0</v>
      </c>
      <c r="M18" s="21" t="s">
        <v>12</v>
      </c>
      <c r="N18" s="46">
        <v>3</v>
      </c>
      <c r="O18" s="9" t="str">
        <f>IF(OR(L18="",N18=""),0,IF(L18&gt;N18,A18,IF(L18&lt;N18,D18,0)))</f>
        <v>Schulz, Lisa (Sportbund)</v>
      </c>
      <c r="P18" s="9" t="str">
        <f>IF(O18=0,0,IF(O18=A18,D18,A18))</f>
        <v>Laichinger; Lisa (Sportbund)</v>
      </c>
      <c r="Q18" s="9">
        <f>IF(O18=A18,L18,N18)</f>
        <v>3</v>
      </c>
      <c r="R18" s="9">
        <f>IF(Q18=L18,N18,L18)</f>
        <v>0</v>
      </c>
      <c r="S18" s="9">
        <f>IF(P18=A18,L18,N18)</f>
        <v>0</v>
      </c>
      <c r="T18" s="9">
        <f>IF(S18=L18,N18,L18)</f>
        <v>3</v>
      </c>
      <c r="U18" s="9"/>
      <c r="V18" s="9"/>
    </row>
    <row r="19" spans="1:22" s="13" customFormat="1" ht="13.5" customHeight="1">
      <c r="A19" s="47" t="s">
        <v>36</v>
      </c>
      <c r="B19" s="26"/>
      <c r="C19" s="31" t="s">
        <v>21</v>
      </c>
      <c r="D19" s="48" t="s">
        <v>37</v>
      </c>
      <c r="E19" s="26"/>
      <c r="F19" s="26"/>
      <c r="G19" s="26"/>
      <c r="H19" s="26"/>
      <c r="I19" s="26"/>
      <c r="J19" s="26"/>
      <c r="K19" s="26"/>
      <c r="L19" s="49">
        <v>0</v>
      </c>
      <c r="M19" s="31" t="s">
        <v>12</v>
      </c>
      <c r="N19" s="50">
        <v>3</v>
      </c>
      <c r="O19" s="9" t="str">
        <f>IF(OR(L19="",N19=""),0,IF(L19&gt;N19,A19,IF(L19&lt;N19,D19,0)))</f>
        <v>Zipperle, Sabrina (tus)</v>
      </c>
      <c r="P19" s="9" t="str">
        <f>IF(O19=0,0,IF(O19=A19,D19,A19))</f>
        <v>Schwarz, Nicole (Stammheim)</v>
      </c>
      <c r="Q19" s="9">
        <f>IF(O19=A19,L19,N19)</f>
        <v>3</v>
      </c>
      <c r="R19" s="9">
        <f>IF(Q19=L19,N19,L19)</f>
        <v>0</v>
      </c>
      <c r="S19" s="9">
        <f>IF(P19=A19,L19,N19)</f>
        <v>0</v>
      </c>
      <c r="T19" s="9">
        <f>IF(S19=L19,N19,L19)</f>
        <v>3</v>
      </c>
      <c r="U19" s="9"/>
      <c r="V19" s="9"/>
    </row>
    <row r="20" spans="15:22" s="13" customFormat="1" ht="13.5" customHeight="1">
      <c r="O20" s="9"/>
      <c r="P20" s="9"/>
      <c r="Q20" s="9"/>
      <c r="R20" s="9"/>
      <c r="S20" s="9"/>
      <c r="T20" s="9"/>
      <c r="U20" s="9"/>
      <c r="V20" s="9"/>
    </row>
    <row r="21" spans="1:22" s="13" customFormat="1" ht="13.5" customHeight="1">
      <c r="A21" s="12" t="s">
        <v>22</v>
      </c>
      <c r="B21" s="12"/>
      <c r="C21" s="37" t="s">
        <v>14</v>
      </c>
      <c r="D21" s="12" t="str">
        <f>A17</f>
        <v>Handrich, Melanie (Sportbund)</v>
      </c>
      <c r="E21" s="12"/>
      <c r="F21" s="12"/>
      <c r="G21" s="12"/>
      <c r="H21" s="12"/>
      <c r="I21" s="12"/>
      <c r="J21" s="12"/>
      <c r="K21" s="12"/>
      <c r="L21" s="21"/>
      <c r="M21" s="21"/>
      <c r="N21" s="21"/>
      <c r="O21" s="9"/>
      <c r="P21" s="9"/>
      <c r="Q21" s="9"/>
      <c r="R21" s="9"/>
      <c r="S21" s="9"/>
      <c r="T21" s="9"/>
      <c r="U21" s="9"/>
      <c r="V21" s="9"/>
    </row>
    <row r="22" spans="1:22" s="13" customFormat="1" ht="13.5" customHeight="1">
      <c r="A22" s="51" t="str">
        <f>D15</f>
        <v>Mikushinca, Elena (Sportbund)</v>
      </c>
      <c r="B22" s="40"/>
      <c r="C22" s="17" t="s">
        <v>21</v>
      </c>
      <c r="D22" s="40" t="str">
        <f>D16</f>
        <v>Zink, Sandra (Sportbund)</v>
      </c>
      <c r="E22" s="40"/>
      <c r="F22" s="40"/>
      <c r="G22" s="40"/>
      <c r="H22" s="40"/>
      <c r="I22" s="40"/>
      <c r="J22" s="40"/>
      <c r="K22" s="40"/>
      <c r="L22" s="42">
        <v>0</v>
      </c>
      <c r="M22" s="17" t="s">
        <v>12</v>
      </c>
      <c r="N22" s="43">
        <v>3</v>
      </c>
      <c r="O22" s="9" t="str">
        <f>IF(OR(L22="",N22=""),0,IF(L22&gt;N22,A22,IF(L22&lt;N22,D22,0)))</f>
        <v>Zink, Sandra (Sportbund)</v>
      </c>
      <c r="P22" s="9" t="str">
        <f>IF(O22=0,0,IF(O22=A22,D22,A22))</f>
        <v>Mikushinca, Elena (Sportbund)</v>
      </c>
      <c r="Q22" s="9">
        <f>IF(O22=A22,L22,N22)</f>
        <v>3</v>
      </c>
      <c r="R22" s="9">
        <f>IF(Q22=L22,N22,L22)</f>
        <v>0</v>
      </c>
      <c r="S22" s="9">
        <f>IF(P22=A22,L22,N22)</f>
        <v>0</v>
      </c>
      <c r="T22" s="9">
        <f>IF(S22=L22,N22,L22)</f>
        <v>3</v>
      </c>
      <c r="U22" s="9"/>
      <c r="V22" s="9"/>
    </row>
    <row r="23" spans="1:22" s="13" customFormat="1" ht="13.5" customHeight="1">
      <c r="A23" s="52" t="str">
        <f>A16</f>
        <v>Epple, Anna (Sportbund)</v>
      </c>
      <c r="B23" s="12"/>
      <c r="C23" s="21" t="s">
        <v>21</v>
      </c>
      <c r="D23" s="12" t="str">
        <f>D17</f>
        <v>Leonberger, Jasmin (Sportbund)</v>
      </c>
      <c r="E23" s="12"/>
      <c r="F23" s="12"/>
      <c r="G23" s="12"/>
      <c r="H23" s="12"/>
      <c r="I23" s="12"/>
      <c r="J23" s="12"/>
      <c r="K23" s="12"/>
      <c r="L23" s="45">
        <v>0</v>
      </c>
      <c r="M23" s="21" t="s">
        <v>12</v>
      </c>
      <c r="N23" s="46">
        <v>3</v>
      </c>
      <c r="O23" s="9" t="str">
        <f>IF(OR(L23="",N23=""),0,IF(L23&gt;N23,A23,IF(L23&lt;N23,D23,0)))</f>
        <v>Leonberger, Jasmin (Sportbund)</v>
      </c>
      <c r="P23" s="9" t="str">
        <f>IF(O23=0,0,IF(O23=A23,D23,A23))</f>
        <v>Epple, Anna (Sportbund)</v>
      </c>
      <c r="Q23" s="9">
        <f>IF(O23=A23,L23,N23)</f>
        <v>3</v>
      </c>
      <c r="R23" s="9">
        <f>IF(Q23=L23,N23,L23)</f>
        <v>0</v>
      </c>
      <c r="S23" s="9">
        <f>IF(P23=A23,L23,N23)</f>
        <v>0</v>
      </c>
      <c r="T23" s="9">
        <f>IF(S23=L23,N23,L23)</f>
        <v>3</v>
      </c>
      <c r="U23" s="9"/>
      <c r="V23" s="9"/>
    </row>
    <row r="24" spans="1:22" s="13" customFormat="1" ht="13.5" customHeight="1">
      <c r="A24" s="52" t="str">
        <f>A18</f>
        <v>Laichinger; Lisa (Sportbund)</v>
      </c>
      <c r="B24" s="12"/>
      <c r="C24" s="21" t="s">
        <v>21</v>
      </c>
      <c r="D24" s="12" t="str">
        <f>D19</f>
        <v>Zipperle, Sabrina (tus)</v>
      </c>
      <c r="E24" s="12"/>
      <c r="F24" s="12"/>
      <c r="G24" s="12"/>
      <c r="H24" s="12"/>
      <c r="I24" s="12"/>
      <c r="J24" s="12"/>
      <c r="K24" s="12"/>
      <c r="L24" s="45">
        <v>1</v>
      </c>
      <c r="M24" s="21" t="s">
        <v>12</v>
      </c>
      <c r="N24" s="46">
        <v>3</v>
      </c>
      <c r="O24" s="9" t="str">
        <f>IF(OR(L24="",N24=""),0,IF(L24&gt;N24,A24,IF(L24&lt;N24,D24,0)))</f>
        <v>Zipperle, Sabrina (tus)</v>
      </c>
      <c r="P24" s="9" t="str">
        <f>IF(O24=0,0,IF(O24=A24,D24,A24))</f>
        <v>Laichinger; Lisa (Sportbund)</v>
      </c>
      <c r="Q24" s="9">
        <f>IF(O24=A24,L24,N24)</f>
        <v>3</v>
      </c>
      <c r="R24" s="9">
        <f>IF(Q24=L24,N24,L24)</f>
        <v>1</v>
      </c>
      <c r="S24" s="9">
        <f>IF(P24=A24,L24,N24)</f>
        <v>1</v>
      </c>
      <c r="T24" s="9">
        <f>IF(S24=L24,N24,L24)</f>
        <v>3</v>
      </c>
      <c r="U24" s="9"/>
      <c r="V24" s="9"/>
    </row>
    <row r="25" spans="1:22" s="13" customFormat="1" ht="13.5" customHeight="1">
      <c r="A25" s="53" t="str">
        <f>A19</f>
        <v>Schwarz, Nicole (Stammheim)</v>
      </c>
      <c r="B25" s="26"/>
      <c r="C25" s="31" t="s">
        <v>21</v>
      </c>
      <c r="D25" s="26" t="str">
        <f>D18</f>
        <v>Schulz, Lisa (Sportbund)</v>
      </c>
      <c r="E25" s="26"/>
      <c r="F25" s="26"/>
      <c r="G25" s="26"/>
      <c r="H25" s="26"/>
      <c r="I25" s="26"/>
      <c r="J25" s="26"/>
      <c r="K25" s="26"/>
      <c r="L25" s="49">
        <v>0</v>
      </c>
      <c r="M25" s="31" t="s">
        <v>12</v>
      </c>
      <c r="N25" s="50">
        <v>3</v>
      </c>
      <c r="O25" s="9" t="str">
        <f>IF(OR(L25="",N25=""),0,IF(L25&gt;N25,A25,IF(L25&lt;N25,D25,0)))</f>
        <v>Schulz, Lisa (Sportbund)</v>
      </c>
      <c r="P25" s="9" t="str">
        <f>IF(O25=0,0,IF(O25=A25,D25,A25))</f>
        <v>Schwarz, Nicole (Stammheim)</v>
      </c>
      <c r="Q25" s="9">
        <f>IF(O25=A25,L25,N25)</f>
        <v>3</v>
      </c>
      <c r="R25" s="9">
        <f>IF(Q25=L25,N25,L25)</f>
        <v>0</v>
      </c>
      <c r="S25" s="9">
        <f>IF(P25=A25,L25,N25)</f>
        <v>0</v>
      </c>
      <c r="T25" s="9">
        <f>IF(S25=L25,N25,L25)</f>
        <v>3</v>
      </c>
      <c r="U25" s="9"/>
      <c r="V25" s="9"/>
    </row>
    <row r="26" spans="15:22" s="13" customFormat="1" ht="13.5" customHeight="1">
      <c r="O26" s="9"/>
      <c r="P26" s="9"/>
      <c r="Q26" s="9"/>
      <c r="R26" s="9"/>
      <c r="S26" s="9"/>
      <c r="T26" s="9"/>
      <c r="U26" s="9"/>
      <c r="V26" s="9"/>
    </row>
    <row r="27" spans="1:22" s="13" customFormat="1" ht="13.5" customHeight="1">
      <c r="A27" s="12" t="s">
        <v>23</v>
      </c>
      <c r="B27" s="12"/>
      <c r="C27" s="37" t="s">
        <v>14</v>
      </c>
      <c r="D27" s="12" t="str">
        <f>A16</f>
        <v>Epple, Anna (Sportbund)</v>
      </c>
      <c r="E27" s="12"/>
      <c r="F27" s="12"/>
      <c r="G27" s="12"/>
      <c r="H27" s="12"/>
      <c r="I27" s="12"/>
      <c r="J27" s="12"/>
      <c r="K27" s="12"/>
      <c r="L27" s="21"/>
      <c r="M27" s="21"/>
      <c r="N27" s="21"/>
      <c r="O27" s="9"/>
      <c r="P27" s="9"/>
      <c r="Q27" s="9"/>
      <c r="R27" s="9"/>
      <c r="S27" s="9"/>
      <c r="T27" s="9"/>
      <c r="U27" s="9"/>
      <c r="V27" s="9"/>
    </row>
    <row r="28" spans="1:22" s="13" customFormat="1" ht="13.5" customHeight="1">
      <c r="A28" s="51" t="str">
        <f>D15</f>
        <v>Mikushinca, Elena (Sportbund)</v>
      </c>
      <c r="B28" s="40"/>
      <c r="C28" s="17" t="s">
        <v>21</v>
      </c>
      <c r="D28" s="40" t="str">
        <f>D17</f>
        <v>Leonberger, Jasmin (Sportbund)</v>
      </c>
      <c r="E28" s="40"/>
      <c r="F28" s="40"/>
      <c r="G28" s="40"/>
      <c r="H28" s="40"/>
      <c r="I28" s="40"/>
      <c r="J28" s="40"/>
      <c r="K28" s="40"/>
      <c r="L28" s="42">
        <v>0</v>
      </c>
      <c r="M28" s="17" t="s">
        <v>12</v>
      </c>
      <c r="N28" s="43">
        <v>3</v>
      </c>
      <c r="O28" s="9" t="str">
        <f>IF(OR(L28="",N28=""),0,IF(L28&gt;N28,A28,IF(L28&lt;N28,D28,0)))</f>
        <v>Leonberger, Jasmin (Sportbund)</v>
      </c>
      <c r="P28" s="9" t="str">
        <f>IF(O28=0,0,IF(O28=A28,D28,A28))</f>
        <v>Mikushinca, Elena (Sportbund)</v>
      </c>
      <c r="Q28" s="9">
        <f>IF(O28=A28,L28,N28)</f>
        <v>3</v>
      </c>
      <c r="R28" s="9">
        <f>IF(Q28=L28,N28,L28)</f>
        <v>0</v>
      </c>
      <c r="S28" s="9">
        <f>IF(P28=A28,L28,N28)</f>
        <v>0</v>
      </c>
      <c r="T28" s="9">
        <f>IF(S28=L28,N28,L28)</f>
        <v>3</v>
      </c>
      <c r="U28" s="9"/>
      <c r="V28" s="9"/>
    </row>
    <row r="29" spans="1:22" s="13" customFormat="1" ht="13.5" customHeight="1">
      <c r="A29" s="52" t="str">
        <f>A17</f>
        <v>Handrich, Melanie (Sportbund)</v>
      </c>
      <c r="B29" s="12"/>
      <c r="C29" s="21" t="s">
        <v>21</v>
      </c>
      <c r="D29" s="12" t="str">
        <f>D18</f>
        <v>Schulz, Lisa (Sportbund)</v>
      </c>
      <c r="E29" s="12"/>
      <c r="F29" s="12"/>
      <c r="G29" s="12"/>
      <c r="H29" s="12"/>
      <c r="I29" s="12"/>
      <c r="J29" s="12"/>
      <c r="K29" s="12"/>
      <c r="L29" s="45">
        <v>0</v>
      </c>
      <c r="M29" s="21" t="s">
        <v>12</v>
      </c>
      <c r="N29" s="46">
        <v>3</v>
      </c>
      <c r="O29" s="9" t="str">
        <f>IF(OR(L29="",N29=""),0,IF(L29&gt;N29,A29,IF(L29&lt;N29,D29,0)))</f>
        <v>Schulz, Lisa (Sportbund)</v>
      </c>
      <c r="P29" s="9" t="str">
        <f>IF(O29=0,0,IF(O29=A29,D29,A29))</f>
        <v>Handrich, Melanie (Sportbund)</v>
      </c>
      <c r="Q29" s="9">
        <f>IF(O29=A29,L29,N29)</f>
        <v>3</v>
      </c>
      <c r="R29" s="9">
        <f>IF(Q29=L29,N29,L29)</f>
        <v>0</v>
      </c>
      <c r="S29" s="9">
        <f>IF(P29=A29,L29,N29)</f>
        <v>0</v>
      </c>
      <c r="T29" s="9">
        <f>IF(S29=L29,N29,L29)</f>
        <v>3</v>
      </c>
      <c r="U29" s="9"/>
      <c r="V29" s="9"/>
    </row>
    <row r="30" spans="1:22" s="13" customFormat="1" ht="13.5" customHeight="1">
      <c r="A30" s="52" t="str">
        <f>A18</f>
        <v>Laichinger; Lisa (Sportbund)</v>
      </c>
      <c r="B30" s="12"/>
      <c r="C30" s="21" t="s">
        <v>21</v>
      </c>
      <c r="D30" s="12" t="str">
        <f>A19</f>
        <v>Schwarz, Nicole (Stammheim)</v>
      </c>
      <c r="E30" s="12"/>
      <c r="F30" s="12"/>
      <c r="G30" s="12"/>
      <c r="H30" s="12"/>
      <c r="I30" s="12"/>
      <c r="J30" s="12"/>
      <c r="K30" s="12"/>
      <c r="L30" s="45">
        <v>0</v>
      </c>
      <c r="M30" s="21" t="s">
        <v>12</v>
      </c>
      <c r="N30" s="46">
        <v>3</v>
      </c>
      <c r="O30" s="9" t="str">
        <f>IF(OR(L30="",N30=""),0,IF(L30&gt;N30,A30,IF(L30&lt;N30,D30,0)))</f>
        <v>Schwarz, Nicole (Stammheim)</v>
      </c>
      <c r="P30" s="9" t="str">
        <f>IF(O30=0,0,IF(O30=A30,D30,A30))</f>
        <v>Laichinger; Lisa (Sportbund)</v>
      </c>
      <c r="Q30" s="9">
        <f>IF(O30=A30,L30,N30)</f>
        <v>3</v>
      </c>
      <c r="R30" s="9">
        <f>IF(Q30=L30,N30,L30)</f>
        <v>0</v>
      </c>
      <c r="S30" s="9">
        <f>IF(P30=A30,L30,N30)</f>
        <v>0</v>
      </c>
      <c r="T30" s="9">
        <f>IF(S30=L30,N30,L30)</f>
        <v>3</v>
      </c>
      <c r="U30" s="9"/>
      <c r="V30" s="9"/>
    </row>
    <row r="31" spans="1:22" s="13" customFormat="1" ht="13.5" customHeight="1">
      <c r="A31" s="53" t="str">
        <f>D19</f>
        <v>Zipperle, Sabrina (tus)</v>
      </c>
      <c r="B31" s="26"/>
      <c r="C31" s="31" t="s">
        <v>21</v>
      </c>
      <c r="D31" s="26" t="str">
        <f>D16</f>
        <v>Zink, Sandra (Sportbund)</v>
      </c>
      <c r="E31" s="26"/>
      <c r="F31" s="26"/>
      <c r="G31" s="26"/>
      <c r="H31" s="26"/>
      <c r="I31" s="26"/>
      <c r="J31" s="26"/>
      <c r="K31" s="26"/>
      <c r="L31" s="49">
        <v>1</v>
      </c>
      <c r="M31" s="31" t="s">
        <v>12</v>
      </c>
      <c r="N31" s="50">
        <v>3</v>
      </c>
      <c r="O31" s="9" t="str">
        <f>IF(OR(L31="",N31=""),0,IF(L31&gt;N31,A31,IF(L31&lt;N31,D31,0)))</f>
        <v>Zink, Sandra (Sportbund)</v>
      </c>
      <c r="P31" s="9" t="str">
        <f>IF(O31=0,0,IF(O31=A31,D31,A31))</f>
        <v>Zipperle, Sabrina (tus)</v>
      </c>
      <c r="Q31" s="9">
        <f>IF(O31=A31,L31,N31)</f>
        <v>3</v>
      </c>
      <c r="R31" s="9">
        <f>IF(Q31=L31,N31,L31)</f>
        <v>1</v>
      </c>
      <c r="S31" s="9">
        <f>IF(P31=A31,L31,N31)</f>
        <v>1</v>
      </c>
      <c r="T31" s="9">
        <f>IF(S31=L31,N31,L31)</f>
        <v>3</v>
      </c>
      <c r="U31" s="9"/>
      <c r="V31" s="9"/>
    </row>
    <row r="32" spans="15:22" s="13" customFormat="1" ht="13.5" customHeight="1">
      <c r="O32" s="9"/>
      <c r="P32" s="9"/>
      <c r="Q32" s="9"/>
      <c r="R32" s="9"/>
      <c r="S32" s="9"/>
      <c r="T32" s="9"/>
      <c r="U32" s="9"/>
      <c r="V32" s="9"/>
    </row>
    <row r="33" spans="1:22" s="13" customFormat="1" ht="13.5" customHeight="1">
      <c r="A33" s="12" t="s">
        <v>24</v>
      </c>
      <c r="B33" s="12"/>
      <c r="C33" s="37" t="s">
        <v>14</v>
      </c>
      <c r="D33" s="12" t="str">
        <f>D19</f>
        <v>Zipperle, Sabrina (tus)</v>
      </c>
      <c r="E33" s="12"/>
      <c r="F33" s="12"/>
      <c r="G33" s="12"/>
      <c r="H33" s="12"/>
      <c r="I33" s="12"/>
      <c r="J33" s="12"/>
      <c r="K33" s="12"/>
      <c r="L33" s="21"/>
      <c r="M33" s="21"/>
      <c r="N33" s="21"/>
      <c r="O33" s="9"/>
      <c r="P33" s="9"/>
      <c r="Q33" s="9"/>
      <c r="R33" s="9"/>
      <c r="S33" s="9"/>
      <c r="T33" s="9"/>
      <c r="U33" s="9"/>
      <c r="V33" s="9"/>
    </row>
    <row r="34" spans="1:22" s="13" customFormat="1" ht="13.5" customHeight="1">
      <c r="A34" s="51" t="str">
        <f>D15</f>
        <v>Mikushinca, Elena (Sportbund)</v>
      </c>
      <c r="B34" s="40"/>
      <c r="C34" s="17" t="s">
        <v>21</v>
      </c>
      <c r="D34" s="40" t="str">
        <f>D18</f>
        <v>Schulz, Lisa (Sportbund)</v>
      </c>
      <c r="E34" s="40"/>
      <c r="F34" s="40"/>
      <c r="G34" s="40"/>
      <c r="H34" s="40"/>
      <c r="I34" s="40"/>
      <c r="J34" s="40"/>
      <c r="K34" s="40"/>
      <c r="L34" s="42">
        <v>0</v>
      </c>
      <c r="M34" s="17" t="s">
        <v>12</v>
      </c>
      <c r="N34" s="43">
        <v>3</v>
      </c>
      <c r="O34" s="9" t="str">
        <f>IF(OR(L34="",N34=""),0,IF(L34&gt;N34,A34,IF(L34&lt;N34,D34,0)))</f>
        <v>Schulz, Lisa (Sportbund)</v>
      </c>
      <c r="P34" s="9" t="str">
        <f>IF(O34=0,0,IF(O34=A34,D34,A34))</f>
        <v>Mikushinca, Elena (Sportbund)</v>
      </c>
      <c r="Q34" s="9">
        <f>IF(O34=A34,L34,N34)</f>
        <v>3</v>
      </c>
      <c r="R34" s="9">
        <f>IF(Q34=L34,N34,L34)</f>
        <v>0</v>
      </c>
      <c r="S34" s="9">
        <f>IF(P34=A34,L34,N34)</f>
        <v>0</v>
      </c>
      <c r="T34" s="9">
        <f>IF(S34=L34,N34,L34)</f>
        <v>3</v>
      </c>
      <c r="U34" s="9"/>
      <c r="V34" s="9"/>
    </row>
    <row r="35" spans="1:22" s="13" customFormat="1" ht="13.5" customHeight="1">
      <c r="A35" s="52" t="str">
        <f>A16</f>
        <v>Epple, Anna (Sportbund)</v>
      </c>
      <c r="B35" s="12"/>
      <c r="C35" s="21" t="s">
        <v>21</v>
      </c>
      <c r="D35" s="12" t="str">
        <f>A17</f>
        <v>Handrich, Melanie (Sportbund)</v>
      </c>
      <c r="E35" s="12"/>
      <c r="F35" s="12"/>
      <c r="G35" s="12"/>
      <c r="H35" s="12"/>
      <c r="I35" s="12"/>
      <c r="J35" s="12"/>
      <c r="K35" s="12"/>
      <c r="L35" s="45">
        <v>3</v>
      </c>
      <c r="M35" s="21" t="s">
        <v>12</v>
      </c>
      <c r="N35" s="46">
        <v>2</v>
      </c>
      <c r="O35" s="9" t="str">
        <f>IF(OR(L35="",N35=""),0,IF(L35&gt;N35,A35,IF(L35&lt;N35,D35,0)))</f>
        <v>Epple, Anna (Sportbund)</v>
      </c>
      <c r="P35" s="9" t="str">
        <f>IF(O35=0,0,IF(O35=A35,D35,A35))</f>
        <v>Handrich, Melanie (Sportbund)</v>
      </c>
      <c r="Q35" s="9">
        <f>IF(O35=A35,L35,N35)</f>
        <v>3</v>
      </c>
      <c r="R35" s="9">
        <f>IF(Q35=L35,N35,L35)</f>
        <v>2</v>
      </c>
      <c r="S35" s="9">
        <f>IF(P35=A35,L35,N35)</f>
        <v>2</v>
      </c>
      <c r="T35" s="9">
        <f>IF(S35=L35,N35,L35)</f>
        <v>3</v>
      </c>
      <c r="U35" s="9"/>
      <c r="V35" s="9"/>
    </row>
    <row r="36" spans="1:22" s="13" customFormat="1" ht="13.5" customHeight="1">
      <c r="A36" s="52" t="str">
        <f>A18</f>
        <v>Laichinger; Lisa (Sportbund)</v>
      </c>
      <c r="B36" s="12"/>
      <c r="C36" s="21" t="s">
        <v>21</v>
      </c>
      <c r="D36" s="12" t="str">
        <f>D17</f>
        <v>Leonberger, Jasmin (Sportbund)</v>
      </c>
      <c r="E36" s="12"/>
      <c r="F36" s="12"/>
      <c r="G36" s="12"/>
      <c r="H36" s="12"/>
      <c r="I36" s="12"/>
      <c r="J36" s="12"/>
      <c r="K36" s="12"/>
      <c r="L36" s="45">
        <v>0</v>
      </c>
      <c r="M36" s="21" t="s">
        <v>12</v>
      </c>
      <c r="N36" s="46">
        <v>3</v>
      </c>
      <c r="O36" s="9" t="str">
        <f>IF(OR(L36="",N36=""),0,IF(L36&gt;N36,A36,IF(L36&lt;N36,D36,0)))</f>
        <v>Leonberger, Jasmin (Sportbund)</v>
      </c>
      <c r="P36" s="9" t="str">
        <f>IF(O36=0,0,IF(O36=A36,D36,A36))</f>
        <v>Laichinger; Lisa (Sportbund)</v>
      </c>
      <c r="Q36" s="9">
        <f>IF(O36=A36,L36,N36)</f>
        <v>3</v>
      </c>
      <c r="R36" s="9">
        <f>IF(Q36=L36,N36,L36)</f>
        <v>0</v>
      </c>
      <c r="S36" s="9">
        <f>IF(P36=A36,L36,N36)</f>
        <v>0</v>
      </c>
      <c r="T36" s="9">
        <f>IF(S36=L36,N36,L36)</f>
        <v>3</v>
      </c>
      <c r="U36" s="9"/>
      <c r="V36" s="9"/>
    </row>
    <row r="37" spans="1:22" s="13" customFormat="1" ht="13.5" customHeight="1">
      <c r="A37" s="53" t="str">
        <f>A19</f>
        <v>Schwarz, Nicole (Stammheim)</v>
      </c>
      <c r="B37" s="26"/>
      <c r="C37" s="31" t="s">
        <v>21</v>
      </c>
      <c r="D37" s="26" t="str">
        <f>D16</f>
        <v>Zink, Sandra (Sportbund)</v>
      </c>
      <c r="E37" s="26"/>
      <c r="F37" s="26"/>
      <c r="G37" s="26"/>
      <c r="H37" s="26"/>
      <c r="I37" s="26"/>
      <c r="J37" s="26"/>
      <c r="K37" s="26"/>
      <c r="L37" s="49">
        <v>0</v>
      </c>
      <c r="M37" s="31" t="s">
        <v>12</v>
      </c>
      <c r="N37" s="50">
        <v>3</v>
      </c>
      <c r="O37" s="9" t="str">
        <f>IF(OR(L37="",N37=""),0,IF(L37&gt;N37,A37,IF(L37&lt;N37,D37,0)))</f>
        <v>Zink, Sandra (Sportbund)</v>
      </c>
      <c r="P37" s="9" t="str">
        <f>IF(O37=0,0,IF(O37=A37,D37,A37))</f>
        <v>Schwarz, Nicole (Stammheim)</v>
      </c>
      <c r="Q37" s="9">
        <f>IF(O37=A37,L37,N37)</f>
        <v>3</v>
      </c>
      <c r="R37" s="9">
        <f>IF(Q37=L37,N37,L37)</f>
        <v>0</v>
      </c>
      <c r="S37" s="9">
        <f>IF(P37=A37,L37,N37)</f>
        <v>0</v>
      </c>
      <c r="T37" s="9">
        <f>IF(S37=L37,N37,L37)</f>
        <v>3</v>
      </c>
      <c r="U37" s="9"/>
      <c r="V37" s="9"/>
    </row>
    <row r="38" spans="15:22" s="13" customFormat="1" ht="13.5" customHeight="1">
      <c r="O38" s="9"/>
      <c r="P38" s="9"/>
      <c r="Q38" s="9"/>
      <c r="R38" s="9"/>
      <c r="S38" s="9"/>
      <c r="T38" s="9"/>
      <c r="U38" s="9"/>
      <c r="V38" s="9"/>
    </row>
    <row r="39" spans="1:22" s="13" customFormat="1" ht="13.5" customHeight="1">
      <c r="A39" s="12" t="s">
        <v>25</v>
      </c>
      <c r="B39" s="12"/>
      <c r="C39" s="37" t="s">
        <v>14</v>
      </c>
      <c r="D39" s="12" t="str">
        <f>D18</f>
        <v>Schulz, Lisa (Sportbund)</v>
      </c>
      <c r="E39" s="12"/>
      <c r="F39" s="12"/>
      <c r="G39" s="12"/>
      <c r="H39" s="12"/>
      <c r="I39" s="12"/>
      <c r="J39" s="12"/>
      <c r="K39" s="12"/>
      <c r="L39" s="21"/>
      <c r="M39" s="21"/>
      <c r="N39" s="21"/>
      <c r="O39" s="9"/>
      <c r="P39" s="9"/>
      <c r="Q39" s="9"/>
      <c r="R39" s="9"/>
      <c r="S39" s="9"/>
      <c r="T39" s="9"/>
      <c r="U39" s="9"/>
      <c r="V39" s="9"/>
    </row>
    <row r="40" spans="1:22" s="13" customFormat="1" ht="13.5" customHeight="1">
      <c r="A40" s="51" t="str">
        <f>D15</f>
        <v>Mikushinca, Elena (Sportbund)</v>
      </c>
      <c r="B40" s="40"/>
      <c r="C40" s="17" t="s">
        <v>21</v>
      </c>
      <c r="D40" s="40" t="str">
        <f>D19</f>
        <v>Zipperle, Sabrina (tus)</v>
      </c>
      <c r="E40" s="40"/>
      <c r="F40" s="40"/>
      <c r="G40" s="40"/>
      <c r="H40" s="40"/>
      <c r="I40" s="40"/>
      <c r="J40" s="40"/>
      <c r="K40" s="40"/>
      <c r="L40" s="42">
        <v>0</v>
      </c>
      <c r="M40" s="17" t="s">
        <v>12</v>
      </c>
      <c r="N40" s="43">
        <v>3</v>
      </c>
      <c r="O40" s="9" t="str">
        <f>IF(OR(L40="",N40=""),0,IF(L40&gt;N40,A40,IF(L40&lt;N40,D40,0)))</f>
        <v>Zipperle, Sabrina (tus)</v>
      </c>
      <c r="P40" s="9" t="str">
        <f>IF(O40=0,0,IF(O40=A40,D40,A40))</f>
        <v>Mikushinca, Elena (Sportbund)</v>
      </c>
      <c r="Q40" s="9">
        <f>IF(O40=A40,L40,N40)</f>
        <v>3</v>
      </c>
      <c r="R40" s="9">
        <f>IF(Q40=L40,N40,L40)</f>
        <v>0</v>
      </c>
      <c r="S40" s="9">
        <f>IF(P40=A40,L40,N40)</f>
        <v>0</v>
      </c>
      <c r="T40" s="9">
        <f>IF(S40=L40,N40,L40)</f>
        <v>3</v>
      </c>
      <c r="U40" s="9"/>
      <c r="V40" s="9"/>
    </row>
    <row r="41" spans="1:22" s="13" customFormat="1" ht="13.5" customHeight="1">
      <c r="A41" s="52" t="str">
        <f>A16</f>
        <v>Epple, Anna (Sportbund)</v>
      </c>
      <c r="B41" s="12"/>
      <c r="C41" s="21" t="s">
        <v>21</v>
      </c>
      <c r="D41" s="12" t="str">
        <f>A18</f>
        <v>Laichinger; Lisa (Sportbund)</v>
      </c>
      <c r="E41" s="12"/>
      <c r="F41" s="12"/>
      <c r="G41" s="12"/>
      <c r="H41" s="12"/>
      <c r="I41" s="12"/>
      <c r="J41" s="12"/>
      <c r="K41" s="12"/>
      <c r="L41" s="45">
        <v>3</v>
      </c>
      <c r="M41" s="21" t="s">
        <v>12</v>
      </c>
      <c r="N41" s="46">
        <v>0</v>
      </c>
      <c r="O41" s="9" t="str">
        <f>IF(OR(L41="",N41=""),0,IF(L41&gt;N41,A41,IF(L41&lt;N41,D41,0)))</f>
        <v>Epple, Anna (Sportbund)</v>
      </c>
      <c r="P41" s="9" t="str">
        <f>IF(O41=0,0,IF(O41=A41,D41,A41))</f>
        <v>Laichinger; Lisa (Sportbund)</v>
      </c>
      <c r="Q41" s="9">
        <f>IF(O41=A41,L41,N41)</f>
        <v>3</v>
      </c>
      <c r="R41" s="9">
        <f>IF(Q41=L41,N41,L41)</f>
        <v>0</v>
      </c>
      <c r="S41" s="9">
        <f>IF(P41=A41,L41,N41)</f>
        <v>0</v>
      </c>
      <c r="T41" s="9">
        <f>IF(S41=L41,N41,L41)</f>
        <v>3</v>
      </c>
      <c r="U41" s="9"/>
      <c r="V41" s="9"/>
    </row>
    <row r="42" spans="1:22" s="13" customFormat="1" ht="13.5" customHeight="1">
      <c r="A42" s="52" t="str">
        <f>A17</f>
        <v>Handrich, Melanie (Sportbund)</v>
      </c>
      <c r="B42" s="12"/>
      <c r="C42" s="21" t="s">
        <v>21</v>
      </c>
      <c r="D42" s="12" t="str">
        <f>D16</f>
        <v>Zink, Sandra (Sportbund)</v>
      </c>
      <c r="E42" s="12"/>
      <c r="F42" s="12"/>
      <c r="G42" s="12"/>
      <c r="H42" s="12"/>
      <c r="I42" s="12"/>
      <c r="J42" s="12"/>
      <c r="K42" s="12"/>
      <c r="L42" s="45">
        <v>0</v>
      </c>
      <c r="M42" s="21" t="s">
        <v>12</v>
      </c>
      <c r="N42" s="46">
        <v>3</v>
      </c>
      <c r="O42" s="9" t="str">
        <f>IF(OR(L42="",N42=""),0,IF(L42&gt;N42,A42,IF(L42&lt;N42,D42,0)))</f>
        <v>Zink, Sandra (Sportbund)</v>
      </c>
      <c r="P42" s="9" t="str">
        <f>IF(O42=0,0,IF(O42=A42,D42,A42))</f>
        <v>Handrich, Melanie (Sportbund)</v>
      </c>
      <c r="Q42" s="9">
        <f>IF(O42=A42,L42,N42)</f>
        <v>3</v>
      </c>
      <c r="R42" s="9">
        <f>IF(Q42=L42,N42,L42)</f>
        <v>0</v>
      </c>
      <c r="S42" s="9">
        <f>IF(P42=A42,L42,N42)</f>
        <v>0</v>
      </c>
      <c r="T42" s="9">
        <f>IF(S42=L42,N42,L42)</f>
        <v>3</v>
      </c>
      <c r="U42" s="9"/>
      <c r="V42" s="9"/>
    </row>
    <row r="43" spans="1:22" s="13" customFormat="1" ht="13.5" customHeight="1">
      <c r="A43" s="53" t="str">
        <f>A19</f>
        <v>Schwarz, Nicole (Stammheim)</v>
      </c>
      <c r="B43" s="26"/>
      <c r="C43" s="31" t="s">
        <v>21</v>
      </c>
      <c r="D43" s="26" t="str">
        <f>D17</f>
        <v>Leonberger, Jasmin (Sportbund)</v>
      </c>
      <c r="E43" s="26"/>
      <c r="F43" s="26"/>
      <c r="G43" s="26"/>
      <c r="H43" s="26"/>
      <c r="I43" s="26"/>
      <c r="J43" s="26"/>
      <c r="K43" s="26"/>
      <c r="L43" s="49">
        <v>0</v>
      </c>
      <c r="M43" s="31" t="s">
        <v>12</v>
      </c>
      <c r="N43" s="50">
        <v>3</v>
      </c>
      <c r="O43" s="9" t="str">
        <f>IF(OR(L43="",N43=""),0,IF(L43&gt;N43,A43,IF(L43&lt;N43,D43,0)))</f>
        <v>Leonberger, Jasmin (Sportbund)</v>
      </c>
      <c r="P43" s="9" t="str">
        <f>IF(O43=0,0,IF(O43=A43,D43,A43))</f>
        <v>Schwarz, Nicole (Stammheim)</v>
      </c>
      <c r="Q43" s="9">
        <f>IF(O43=A43,L43,N43)</f>
        <v>3</v>
      </c>
      <c r="R43" s="9">
        <f>IF(Q43=L43,N43,L43)</f>
        <v>0</v>
      </c>
      <c r="S43" s="9">
        <f>IF(P43=A43,L43,N43)</f>
        <v>0</v>
      </c>
      <c r="T43" s="9">
        <f>IF(S43=L43,N43,L43)</f>
        <v>3</v>
      </c>
      <c r="U43" s="9"/>
      <c r="V43" s="9"/>
    </row>
    <row r="44" spans="1:22" s="13" customFormat="1" ht="13.5" customHeight="1">
      <c r="A44" s="12"/>
      <c r="B44" s="12"/>
      <c r="C44" s="21"/>
      <c r="D44" s="12"/>
      <c r="E44" s="12"/>
      <c r="F44" s="12"/>
      <c r="G44" s="12"/>
      <c r="H44" s="12"/>
      <c r="I44" s="12"/>
      <c r="J44" s="12"/>
      <c r="K44" s="12"/>
      <c r="L44" s="54"/>
      <c r="M44" s="35"/>
      <c r="N44" s="55"/>
      <c r="O44" s="9"/>
      <c r="P44" s="9"/>
      <c r="Q44" s="9"/>
      <c r="R44" s="9"/>
      <c r="S44" s="9"/>
      <c r="T44" s="9"/>
      <c r="U44" s="9"/>
      <c r="V44" s="9"/>
    </row>
    <row r="45" spans="1:22" s="13" customFormat="1" ht="13.5" customHeight="1">
      <c r="A45" s="56" t="str">
        <f>A1</f>
        <v>Quali- Bezirksrangliste 2009 Mädchen U18</v>
      </c>
      <c r="B45" s="12"/>
      <c r="C45" s="21"/>
      <c r="D45" s="12"/>
      <c r="E45" s="12"/>
      <c r="F45" s="12"/>
      <c r="G45" s="12"/>
      <c r="H45" s="12"/>
      <c r="I45" s="12"/>
      <c r="J45" s="12"/>
      <c r="K45" s="12"/>
      <c r="L45" s="54"/>
      <c r="M45" s="35"/>
      <c r="N45" s="55"/>
      <c r="O45" s="9"/>
      <c r="P45" s="9"/>
      <c r="Q45" s="9"/>
      <c r="R45" s="9"/>
      <c r="S45" s="9"/>
      <c r="T45" s="9"/>
      <c r="U45" s="9"/>
      <c r="V45" s="9"/>
    </row>
    <row r="46" spans="15:22" s="13" customFormat="1" ht="13.5" customHeight="1">
      <c r="O46" s="9"/>
      <c r="P46" s="9"/>
      <c r="Q46" s="9"/>
      <c r="R46" s="9"/>
      <c r="S46" s="9"/>
      <c r="T46" s="9"/>
      <c r="U46" s="9"/>
      <c r="V46" s="9"/>
    </row>
    <row r="47" spans="1:22" s="13" customFormat="1" ht="13.5" customHeight="1">
      <c r="A47" s="12" t="s">
        <v>26</v>
      </c>
      <c r="B47" s="12"/>
      <c r="C47" s="37" t="s">
        <v>14</v>
      </c>
      <c r="D47" s="12" t="str">
        <f>D17</f>
        <v>Leonberger, Jasmin (Sportbund)</v>
      </c>
      <c r="E47" s="12"/>
      <c r="F47" s="12"/>
      <c r="G47" s="12"/>
      <c r="H47" s="12"/>
      <c r="I47" s="12"/>
      <c r="J47" s="12"/>
      <c r="K47" s="12"/>
      <c r="L47" s="21"/>
      <c r="M47" s="21"/>
      <c r="N47" s="21"/>
      <c r="O47" s="9"/>
      <c r="P47" s="9"/>
      <c r="Q47" s="9"/>
      <c r="R47" s="9"/>
      <c r="S47" s="9"/>
      <c r="T47" s="9"/>
      <c r="U47" s="9"/>
      <c r="V47" s="9"/>
    </row>
    <row r="48" spans="1:22" s="13" customFormat="1" ht="13.5" customHeight="1">
      <c r="A48" s="51" t="str">
        <f>D15</f>
        <v>Mikushinca, Elena (Sportbund)</v>
      </c>
      <c r="B48" s="40"/>
      <c r="C48" s="17" t="s">
        <v>21</v>
      </c>
      <c r="D48" s="40" t="str">
        <f>A19</f>
        <v>Schwarz, Nicole (Stammheim)</v>
      </c>
      <c r="E48" s="40"/>
      <c r="F48" s="40"/>
      <c r="G48" s="40"/>
      <c r="H48" s="40"/>
      <c r="I48" s="40"/>
      <c r="J48" s="40"/>
      <c r="K48" s="40"/>
      <c r="L48" s="42">
        <v>0</v>
      </c>
      <c r="M48" s="17" t="s">
        <v>12</v>
      </c>
      <c r="N48" s="43">
        <v>3</v>
      </c>
      <c r="O48" s="9" t="str">
        <f>IF(OR(L48="",N48=""),0,IF(L48&gt;N48,A48,IF(L48&lt;N48,D48,0)))</f>
        <v>Schwarz, Nicole (Stammheim)</v>
      </c>
      <c r="P48" s="9" t="str">
        <f>IF(O48=0,0,IF(O48=A48,D48,A48))</f>
        <v>Mikushinca, Elena (Sportbund)</v>
      </c>
      <c r="Q48" s="9">
        <f>IF(O48=A48,L48,N48)</f>
        <v>3</v>
      </c>
      <c r="R48" s="9">
        <f>IF(Q48=L48,N48,L48)</f>
        <v>0</v>
      </c>
      <c r="S48" s="9">
        <f>IF(P48=A48,L48,N48)</f>
        <v>0</v>
      </c>
      <c r="T48" s="9">
        <f>IF(S48=L48,N48,L48)</f>
        <v>3</v>
      </c>
      <c r="U48" s="9"/>
      <c r="V48" s="9"/>
    </row>
    <row r="49" spans="1:22" s="13" customFormat="1" ht="13.5" customHeight="1">
      <c r="A49" s="52" t="str">
        <f>A16</f>
        <v>Epple, Anna (Sportbund)</v>
      </c>
      <c r="B49" s="12"/>
      <c r="C49" s="21" t="s">
        <v>21</v>
      </c>
      <c r="D49" s="12" t="str">
        <f>D19</f>
        <v>Zipperle, Sabrina (tus)</v>
      </c>
      <c r="E49" s="12"/>
      <c r="F49" s="12"/>
      <c r="G49" s="12"/>
      <c r="H49" s="12"/>
      <c r="I49" s="12"/>
      <c r="J49" s="12"/>
      <c r="K49" s="12"/>
      <c r="L49" s="45">
        <v>0</v>
      </c>
      <c r="M49" s="21" t="s">
        <v>12</v>
      </c>
      <c r="N49" s="46">
        <v>3</v>
      </c>
      <c r="O49" s="9" t="str">
        <f>IF(OR(L49="",N49=""),0,IF(L49&gt;N49,A49,IF(L49&lt;N49,D49,0)))</f>
        <v>Zipperle, Sabrina (tus)</v>
      </c>
      <c r="P49" s="9" t="str">
        <f>IF(O49=0,0,IF(O49=A49,D49,A49))</f>
        <v>Epple, Anna (Sportbund)</v>
      </c>
      <c r="Q49" s="9">
        <f>IF(O49=A49,L49,N49)</f>
        <v>3</v>
      </c>
      <c r="R49" s="9">
        <f>IF(Q49=L49,N49,L49)</f>
        <v>0</v>
      </c>
      <c r="S49" s="9">
        <f>IF(P49=A49,L49,N49)</f>
        <v>0</v>
      </c>
      <c r="T49" s="9">
        <f>IF(S49=L49,N49,L49)</f>
        <v>3</v>
      </c>
      <c r="U49" s="9"/>
      <c r="V49" s="9"/>
    </row>
    <row r="50" spans="1:22" s="13" customFormat="1" ht="13.5" customHeight="1">
      <c r="A50" s="52" t="str">
        <f>A17</f>
        <v>Handrich, Melanie (Sportbund)</v>
      </c>
      <c r="B50" s="12"/>
      <c r="C50" s="21" t="s">
        <v>21</v>
      </c>
      <c r="D50" s="12" t="str">
        <f>A18</f>
        <v>Laichinger; Lisa (Sportbund)</v>
      </c>
      <c r="E50" s="12"/>
      <c r="F50" s="12"/>
      <c r="G50" s="12"/>
      <c r="H50" s="12"/>
      <c r="I50" s="12"/>
      <c r="J50" s="12"/>
      <c r="K50" s="12"/>
      <c r="L50" s="45">
        <v>0</v>
      </c>
      <c r="M50" s="21" t="s">
        <v>12</v>
      </c>
      <c r="N50" s="46">
        <v>3</v>
      </c>
      <c r="O50" s="9" t="str">
        <f>IF(OR(L50="",N50=""),0,IF(L50&gt;N50,A50,IF(L50&lt;N50,D50,0)))</f>
        <v>Laichinger; Lisa (Sportbund)</v>
      </c>
      <c r="P50" s="9" t="str">
        <f>IF(O50=0,0,IF(O50=A50,D50,A50))</f>
        <v>Handrich, Melanie (Sportbund)</v>
      </c>
      <c r="Q50" s="9">
        <f>IF(O50=A50,L50,N50)</f>
        <v>3</v>
      </c>
      <c r="R50" s="9">
        <f>IF(Q50=L50,N50,L50)</f>
        <v>0</v>
      </c>
      <c r="S50" s="9">
        <f>IF(P50=A50,L50,N50)</f>
        <v>0</v>
      </c>
      <c r="T50" s="9">
        <f>IF(S50=L50,N50,L50)</f>
        <v>3</v>
      </c>
      <c r="U50" s="9"/>
      <c r="V50" s="9"/>
    </row>
    <row r="51" spans="1:22" s="13" customFormat="1" ht="13.5" customHeight="1">
      <c r="A51" s="53" t="str">
        <f>D18</f>
        <v>Schulz, Lisa (Sportbund)</v>
      </c>
      <c r="B51" s="26"/>
      <c r="C51" s="31" t="s">
        <v>21</v>
      </c>
      <c r="D51" s="26" t="str">
        <f>D16</f>
        <v>Zink, Sandra (Sportbund)</v>
      </c>
      <c r="E51" s="26"/>
      <c r="F51" s="26"/>
      <c r="G51" s="26"/>
      <c r="H51" s="26"/>
      <c r="I51" s="26"/>
      <c r="J51" s="26"/>
      <c r="K51" s="26"/>
      <c r="L51" s="49">
        <v>3</v>
      </c>
      <c r="M51" s="31" t="s">
        <v>12</v>
      </c>
      <c r="N51" s="50">
        <v>2</v>
      </c>
      <c r="O51" s="9" t="str">
        <f>IF(OR(L51="",N51=""),0,IF(L51&gt;N51,A51,IF(L51&lt;N51,D51,0)))</f>
        <v>Schulz, Lisa (Sportbund)</v>
      </c>
      <c r="P51" s="9" t="str">
        <f>IF(O51=0,0,IF(O51=A51,D51,A51))</f>
        <v>Zink, Sandra (Sportbund)</v>
      </c>
      <c r="Q51" s="9">
        <f>IF(O51=A51,L51,N51)</f>
        <v>3</v>
      </c>
      <c r="R51" s="9">
        <f>IF(Q51=L51,N51,L51)</f>
        <v>2</v>
      </c>
      <c r="S51" s="9">
        <f>IF(P51=A51,L51,N51)</f>
        <v>2</v>
      </c>
      <c r="T51" s="9">
        <f>IF(S51=L51,N51,L51)</f>
        <v>3</v>
      </c>
      <c r="U51" s="9"/>
      <c r="V51" s="9"/>
    </row>
    <row r="52" spans="15:22" s="13" customFormat="1" ht="13.5" customHeight="1">
      <c r="O52" s="9"/>
      <c r="P52" s="9"/>
      <c r="Q52" s="9"/>
      <c r="R52" s="9"/>
      <c r="S52" s="9"/>
      <c r="T52" s="9"/>
      <c r="U52" s="9"/>
      <c r="V52" s="9"/>
    </row>
    <row r="53" spans="1:22" s="13" customFormat="1" ht="13.5" customHeight="1">
      <c r="A53" s="12" t="s">
        <v>27</v>
      </c>
      <c r="B53" s="12"/>
      <c r="C53" s="37" t="s">
        <v>14</v>
      </c>
      <c r="D53" s="12" t="str">
        <f>D16</f>
        <v>Zink, Sandra (Sportbund)</v>
      </c>
      <c r="E53" s="12"/>
      <c r="F53" s="12"/>
      <c r="G53" s="12"/>
      <c r="H53" s="12"/>
      <c r="I53" s="12"/>
      <c r="J53" s="12"/>
      <c r="K53" s="12"/>
      <c r="L53" s="21"/>
      <c r="M53" s="21"/>
      <c r="N53" s="21"/>
      <c r="O53" s="9"/>
      <c r="P53" s="9"/>
      <c r="Q53" s="9"/>
      <c r="R53" s="9"/>
      <c r="S53" s="9"/>
      <c r="T53" s="9"/>
      <c r="U53" s="9"/>
      <c r="V53" s="9"/>
    </row>
    <row r="54" spans="1:22" s="13" customFormat="1" ht="13.5" customHeight="1">
      <c r="A54" s="51" t="str">
        <f>D15</f>
        <v>Mikushinca, Elena (Sportbund)</v>
      </c>
      <c r="B54" s="40"/>
      <c r="C54" s="17" t="s">
        <v>21</v>
      </c>
      <c r="D54" s="40" t="str">
        <f>A18</f>
        <v>Laichinger; Lisa (Sportbund)</v>
      </c>
      <c r="E54" s="40"/>
      <c r="F54" s="40"/>
      <c r="G54" s="40"/>
      <c r="H54" s="40"/>
      <c r="I54" s="40"/>
      <c r="J54" s="40"/>
      <c r="K54" s="40"/>
      <c r="L54" s="42">
        <v>0</v>
      </c>
      <c r="M54" s="17" t="s">
        <v>12</v>
      </c>
      <c r="N54" s="43">
        <v>3</v>
      </c>
      <c r="O54" s="9" t="str">
        <f>IF(OR(L54="",N54=""),0,IF(L54&gt;N54,A54,IF(L54&lt;N54,D54,0)))</f>
        <v>Laichinger; Lisa (Sportbund)</v>
      </c>
      <c r="P54" s="9" t="str">
        <f>IF(O54=0,0,IF(O54=A54,D54,A54))</f>
        <v>Mikushinca, Elena (Sportbund)</v>
      </c>
      <c r="Q54" s="9">
        <f>IF(O54=A54,L54,N54)</f>
        <v>3</v>
      </c>
      <c r="R54" s="9">
        <f>IF(Q54=L54,N54,L54)</f>
        <v>0</v>
      </c>
      <c r="S54" s="9">
        <f>IF(P54=A54,L54,N54)</f>
        <v>0</v>
      </c>
      <c r="T54" s="9">
        <f>IF(S54=L54,N54,L54)</f>
        <v>3</v>
      </c>
      <c r="U54" s="9"/>
      <c r="V54" s="9"/>
    </row>
    <row r="55" spans="1:22" s="13" customFormat="1" ht="13.5" customHeight="1">
      <c r="A55" s="52" t="str">
        <f>A16</f>
        <v>Epple, Anna (Sportbund)</v>
      </c>
      <c r="B55" s="12"/>
      <c r="C55" s="21" t="s">
        <v>21</v>
      </c>
      <c r="D55" s="12" t="str">
        <f>A19</f>
        <v>Schwarz, Nicole (Stammheim)</v>
      </c>
      <c r="E55" s="12"/>
      <c r="F55" s="12"/>
      <c r="G55" s="12"/>
      <c r="H55" s="12"/>
      <c r="I55" s="12"/>
      <c r="J55" s="12"/>
      <c r="K55" s="12"/>
      <c r="L55" s="45">
        <v>0</v>
      </c>
      <c r="M55" s="21" t="s">
        <v>12</v>
      </c>
      <c r="N55" s="46">
        <v>3</v>
      </c>
      <c r="O55" s="9" t="str">
        <f>IF(OR(L55="",N55=""),0,IF(L55&gt;N55,A55,IF(L55&lt;N55,D55,0)))</f>
        <v>Schwarz, Nicole (Stammheim)</v>
      </c>
      <c r="P55" s="9" t="str">
        <f>IF(O55=0,0,IF(O55=A55,D55,A55))</f>
        <v>Epple, Anna (Sportbund)</v>
      </c>
      <c r="Q55" s="9">
        <f>IF(O55=A55,L55,N55)</f>
        <v>3</v>
      </c>
      <c r="R55" s="9">
        <f>IF(Q55=L55,N55,L55)</f>
        <v>0</v>
      </c>
      <c r="S55" s="9">
        <f>IF(P55=A55,L55,N55)</f>
        <v>0</v>
      </c>
      <c r="T55" s="9">
        <f>IF(S55=L55,N55,L55)</f>
        <v>3</v>
      </c>
      <c r="U55" s="9"/>
      <c r="V55" s="9"/>
    </row>
    <row r="56" spans="1:22" s="13" customFormat="1" ht="13.5" customHeight="1">
      <c r="A56" s="52" t="str">
        <f>A17</f>
        <v>Handrich, Melanie (Sportbund)</v>
      </c>
      <c r="B56" s="12"/>
      <c r="C56" s="21" t="s">
        <v>21</v>
      </c>
      <c r="D56" s="12" t="str">
        <f>D19</f>
        <v>Zipperle, Sabrina (tus)</v>
      </c>
      <c r="E56" s="12"/>
      <c r="F56" s="12"/>
      <c r="G56" s="12"/>
      <c r="H56" s="12"/>
      <c r="I56" s="12"/>
      <c r="J56" s="12"/>
      <c r="K56" s="12"/>
      <c r="L56" s="45">
        <v>0</v>
      </c>
      <c r="M56" s="21" t="s">
        <v>12</v>
      </c>
      <c r="N56" s="46">
        <v>3</v>
      </c>
      <c r="O56" s="9" t="str">
        <f>IF(OR(L56="",N56=""),0,IF(L56&gt;N56,A56,IF(L56&lt;N56,D56,0)))</f>
        <v>Zipperle, Sabrina (tus)</v>
      </c>
      <c r="P56" s="9" t="str">
        <f>IF(O56=0,0,IF(O56=A56,D56,A56))</f>
        <v>Handrich, Melanie (Sportbund)</v>
      </c>
      <c r="Q56" s="9">
        <f>IF(O56=A56,L56,N56)</f>
        <v>3</v>
      </c>
      <c r="R56" s="9">
        <f>IF(Q56=L56,N56,L56)</f>
        <v>0</v>
      </c>
      <c r="S56" s="9">
        <f>IF(P56=A56,L56,N56)</f>
        <v>0</v>
      </c>
      <c r="T56" s="9">
        <f>IF(S56=L56,N56,L56)</f>
        <v>3</v>
      </c>
      <c r="U56" s="9"/>
      <c r="V56" s="9"/>
    </row>
    <row r="57" spans="1:22" s="13" customFormat="1" ht="13.5" customHeight="1">
      <c r="A57" s="53" t="str">
        <f>D18</f>
        <v>Schulz, Lisa (Sportbund)</v>
      </c>
      <c r="B57" s="26"/>
      <c r="C57" s="31" t="s">
        <v>21</v>
      </c>
      <c r="D57" s="26" t="str">
        <f>D17</f>
        <v>Leonberger, Jasmin (Sportbund)</v>
      </c>
      <c r="E57" s="26"/>
      <c r="F57" s="26"/>
      <c r="G57" s="26"/>
      <c r="H57" s="26"/>
      <c r="I57" s="26"/>
      <c r="J57" s="26"/>
      <c r="K57" s="26"/>
      <c r="L57" s="49">
        <v>0</v>
      </c>
      <c r="M57" s="31" t="s">
        <v>12</v>
      </c>
      <c r="N57" s="50">
        <v>3</v>
      </c>
      <c r="O57" s="9" t="str">
        <f>IF(OR(L57="",N57=""),0,IF(L57&gt;N57,A57,IF(L57&lt;N57,D57,0)))</f>
        <v>Leonberger, Jasmin (Sportbund)</v>
      </c>
      <c r="P57" s="9" t="str">
        <f>IF(O57=0,0,IF(O57=A57,D57,A57))</f>
        <v>Schulz, Lisa (Sportbund)</v>
      </c>
      <c r="Q57" s="9">
        <f>IF(O57=A57,L57,N57)</f>
        <v>3</v>
      </c>
      <c r="R57" s="9">
        <f>IF(Q57=L57,N57,L57)</f>
        <v>0</v>
      </c>
      <c r="S57" s="9">
        <f>IF(P57=A57,L57,N57)</f>
        <v>0</v>
      </c>
      <c r="T57" s="9">
        <f>IF(S57=L57,N57,L57)</f>
        <v>3</v>
      </c>
      <c r="U57" s="9"/>
      <c r="V57" s="9"/>
    </row>
    <row r="58" spans="15:22" s="13" customFormat="1" ht="13.5" customHeight="1">
      <c r="O58" s="9"/>
      <c r="P58" s="9"/>
      <c r="Q58" s="9"/>
      <c r="R58" s="9"/>
      <c r="S58" s="9"/>
      <c r="T58" s="9"/>
      <c r="U58" s="9"/>
      <c r="V58" s="9"/>
    </row>
    <row r="59" spans="1:22" s="13" customFormat="1" ht="13.5" customHeight="1">
      <c r="A59" s="12" t="s">
        <v>28</v>
      </c>
      <c r="B59" s="12"/>
      <c r="C59" s="37" t="s">
        <v>14</v>
      </c>
      <c r="D59" s="12" t="str">
        <f>A19</f>
        <v>Schwarz, Nicole (Stammheim)</v>
      </c>
      <c r="E59" s="12"/>
      <c r="F59" s="12"/>
      <c r="G59" s="12"/>
      <c r="H59" s="12"/>
      <c r="I59" s="12"/>
      <c r="J59" s="12"/>
      <c r="K59" s="12"/>
      <c r="L59" s="21"/>
      <c r="M59" s="21"/>
      <c r="N59" s="21"/>
      <c r="O59" s="9"/>
      <c r="P59" s="9"/>
      <c r="Q59" s="9"/>
      <c r="R59" s="9"/>
      <c r="S59" s="9"/>
      <c r="T59" s="9"/>
      <c r="U59" s="9"/>
      <c r="V59" s="9"/>
    </row>
    <row r="60" spans="1:22" s="13" customFormat="1" ht="13.5" customHeight="1">
      <c r="A60" s="51" t="str">
        <f>D15</f>
        <v>Mikushinca, Elena (Sportbund)</v>
      </c>
      <c r="B60" s="40"/>
      <c r="C60" s="17" t="s">
        <v>21</v>
      </c>
      <c r="D60" s="40" t="str">
        <f>A17</f>
        <v>Handrich, Melanie (Sportbund)</v>
      </c>
      <c r="E60" s="40"/>
      <c r="F60" s="40"/>
      <c r="G60" s="40"/>
      <c r="H60" s="40"/>
      <c r="I60" s="40"/>
      <c r="J60" s="40"/>
      <c r="K60" s="40"/>
      <c r="L60" s="42">
        <v>3</v>
      </c>
      <c r="M60" s="17" t="s">
        <v>12</v>
      </c>
      <c r="N60" s="43">
        <v>2</v>
      </c>
      <c r="O60" s="9" t="str">
        <f>IF(OR(L60="",N60=""),0,IF(L60&gt;N60,A60,IF(L60&lt;N60,D60,0)))</f>
        <v>Mikushinca, Elena (Sportbund)</v>
      </c>
      <c r="P60" s="9" t="str">
        <f>IF(O60=0,0,IF(O60=A60,D60,A60))</f>
        <v>Handrich, Melanie (Sportbund)</v>
      </c>
      <c r="Q60" s="9">
        <f>IF(O60=A60,L60,N60)</f>
        <v>3</v>
      </c>
      <c r="R60" s="9">
        <f>IF(Q60=L60,N60,L60)</f>
        <v>2</v>
      </c>
      <c r="S60" s="9">
        <f>IF(P60=A60,L60,N60)</f>
        <v>2</v>
      </c>
      <c r="T60" s="9">
        <f>IF(S60=L60,N60,L60)</f>
        <v>3</v>
      </c>
      <c r="U60" s="9"/>
      <c r="V60" s="9"/>
    </row>
    <row r="61" spans="1:22" s="13" customFormat="1" ht="13.5" customHeight="1">
      <c r="A61" s="52" t="str">
        <f>A16</f>
        <v>Epple, Anna (Sportbund)</v>
      </c>
      <c r="B61" s="12"/>
      <c r="C61" s="21" t="s">
        <v>21</v>
      </c>
      <c r="D61" s="12" t="str">
        <f>D18</f>
        <v>Schulz, Lisa (Sportbund)</v>
      </c>
      <c r="E61" s="12"/>
      <c r="F61" s="12"/>
      <c r="G61" s="12"/>
      <c r="H61" s="12"/>
      <c r="I61" s="12"/>
      <c r="J61" s="12"/>
      <c r="K61" s="12"/>
      <c r="L61" s="45">
        <v>0</v>
      </c>
      <c r="M61" s="21" t="s">
        <v>12</v>
      </c>
      <c r="N61" s="46">
        <v>3</v>
      </c>
      <c r="O61" s="9" t="str">
        <f>IF(OR(L61="",N61=""),0,IF(L61&gt;N61,A61,IF(L61&lt;N61,D61,0)))</f>
        <v>Schulz, Lisa (Sportbund)</v>
      </c>
      <c r="P61" s="9" t="str">
        <f>IF(O61=0,0,IF(O61=A61,D61,A61))</f>
        <v>Epple, Anna (Sportbund)</v>
      </c>
      <c r="Q61" s="9">
        <f>IF(O61=A61,L61,N61)</f>
        <v>3</v>
      </c>
      <c r="R61" s="9">
        <f>IF(Q61=L61,N61,L61)</f>
        <v>0</v>
      </c>
      <c r="S61" s="9">
        <f>IF(P61=A61,L61,N61)</f>
        <v>0</v>
      </c>
      <c r="T61" s="9">
        <f>IF(S61=L61,N61,L61)</f>
        <v>3</v>
      </c>
      <c r="U61" s="9"/>
      <c r="V61" s="9"/>
    </row>
    <row r="62" spans="1:22" s="13" customFormat="1" ht="13.5" customHeight="1">
      <c r="A62" s="52" t="str">
        <f>A18</f>
        <v>Laichinger; Lisa (Sportbund)</v>
      </c>
      <c r="B62" s="12"/>
      <c r="C62" s="21" t="s">
        <v>21</v>
      </c>
      <c r="D62" s="12" t="str">
        <f>D16</f>
        <v>Zink, Sandra (Sportbund)</v>
      </c>
      <c r="E62" s="12"/>
      <c r="F62" s="12"/>
      <c r="G62" s="12"/>
      <c r="H62" s="12"/>
      <c r="I62" s="12"/>
      <c r="J62" s="12"/>
      <c r="K62" s="12"/>
      <c r="L62" s="45">
        <v>1</v>
      </c>
      <c r="M62" s="21" t="s">
        <v>12</v>
      </c>
      <c r="N62" s="46">
        <v>3</v>
      </c>
      <c r="O62" s="9" t="str">
        <f>IF(OR(L62="",N62=""),0,IF(L62&gt;N62,A62,IF(L62&lt;N62,D62,0)))</f>
        <v>Zink, Sandra (Sportbund)</v>
      </c>
      <c r="P62" s="9" t="str">
        <f>IF(O62=0,0,IF(O62=A62,D62,A62))</f>
        <v>Laichinger; Lisa (Sportbund)</v>
      </c>
      <c r="Q62" s="9">
        <f>IF(O62=A62,L62,N62)</f>
        <v>3</v>
      </c>
      <c r="R62" s="9">
        <f>IF(Q62=L62,N62,L62)</f>
        <v>1</v>
      </c>
      <c r="S62" s="9">
        <f>IF(P62=A62,L62,N62)</f>
        <v>1</v>
      </c>
      <c r="T62" s="9">
        <f>IF(S62=L62,N62,L62)</f>
        <v>3</v>
      </c>
      <c r="U62" s="9"/>
      <c r="V62" s="9"/>
    </row>
    <row r="63" spans="1:22" s="13" customFormat="1" ht="13.5" customHeight="1">
      <c r="A63" s="53" t="str">
        <f>D19</f>
        <v>Zipperle, Sabrina (tus)</v>
      </c>
      <c r="B63" s="26"/>
      <c r="C63" s="31" t="s">
        <v>21</v>
      </c>
      <c r="D63" s="26" t="str">
        <f>D17</f>
        <v>Leonberger, Jasmin (Sportbund)</v>
      </c>
      <c r="E63" s="26"/>
      <c r="F63" s="26"/>
      <c r="G63" s="26"/>
      <c r="H63" s="26"/>
      <c r="I63" s="26"/>
      <c r="J63" s="26"/>
      <c r="K63" s="26"/>
      <c r="L63" s="49">
        <v>0</v>
      </c>
      <c r="M63" s="31" t="s">
        <v>12</v>
      </c>
      <c r="N63" s="50">
        <v>3</v>
      </c>
      <c r="O63" s="9" t="str">
        <f>IF(OR(L63="",N63=""),0,IF(L63&gt;N63,A63,IF(L63&lt;N63,D63,0)))</f>
        <v>Leonberger, Jasmin (Sportbund)</v>
      </c>
      <c r="P63" s="9" t="str">
        <f>IF(O63=0,0,IF(O63=A63,D63,A63))</f>
        <v>Zipperle, Sabrina (tus)</v>
      </c>
      <c r="Q63" s="9">
        <f>IF(O63=A63,L63,N63)</f>
        <v>3</v>
      </c>
      <c r="R63" s="9">
        <f>IF(Q63=L63,N63,L63)</f>
        <v>0</v>
      </c>
      <c r="S63" s="9">
        <f>IF(P63=A63,L63,N63)</f>
        <v>0</v>
      </c>
      <c r="T63" s="9">
        <f>IF(S63=L63,N63,L63)</f>
        <v>3</v>
      </c>
      <c r="U63" s="9"/>
      <c r="V63" s="9"/>
    </row>
    <row r="64" spans="15:22" s="13" customFormat="1" ht="13.5" customHeight="1">
      <c r="O64" s="9"/>
      <c r="P64" s="9"/>
      <c r="Q64" s="9"/>
      <c r="R64" s="9"/>
      <c r="S64" s="9"/>
      <c r="T64" s="9"/>
      <c r="U64" s="9"/>
      <c r="V64" s="9"/>
    </row>
    <row r="65" spans="1:22" s="13" customFormat="1" ht="13.5" customHeight="1">
      <c r="A65" s="12" t="s">
        <v>29</v>
      </c>
      <c r="B65" s="12"/>
      <c r="C65" s="37" t="s">
        <v>14</v>
      </c>
      <c r="D65" s="12" t="str">
        <f>A18</f>
        <v>Laichinger; Lisa (Sportbund)</v>
      </c>
      <c r="E65" s="12"/>
      <c r="F65" s="12"/>
      <c r="G65" s="12"/>
      <c r="H65" s="12"/>
      <c r="I65" s="12"/>
      <c r="J65" s="12"/>
      <c r="K65" s="12"/>
      <c r="L65" s="21"/>
      <c r="M65" s="21"/>
      <c r="N65" s="21"/>
      <c r="O65" s="9"/>
      <c r="P65" s="9"/>
      <c r="Q65" s="9"/>
      <c r="R65" s="9"/>
      <c r="S65" s="9"/>
      <c r="T65" s="9"/>
      <c r="U65" s="9"/>
      <c r="V65" s="9"/>
    </row>
    <row r="66" spans="1:22" s="13" customFormat="1" ht="13.5" customHeight="1">
      <c r="A66" s="51" t="str">
        <f>D15</f>
        <v>Mikushinca, Elena (Sportbund)</v>
      </c>
      <c r="B66" s="40"/>
      <c r="C66" s="17" t="s">
        <v>21</v>
      </c>
      <c r="D66" s="40" t="str">
        <f>A16</f>
        <v>Epple, Anna (Sportbund)</v>
      </c>
      <c r="E66" s="40"/>
      <c r="F66" s="40"/>
      <c r="G66" s="40"/>
      <c r="H66" s="40"/>
      <c r="I66" s="40"/>
      <c r="J66" s="40"/>
      <c r="K66" s="40"/>
      <c r="L66" s="42">
        <v>1</v>
      </c>
      <c r="M66" s="17" t="s">
        <v>12</v>
      </c>
      <c r="N66" s="43">
        <v>3</v>
      </c>
      <c r="O66" s="9" t="str">
        <f>IF(OR(L66="",N66=""),0,IF(L66&gt;N66,A66,IF(L66&lt;N66,D66,0)))</f>
        <v>Epple, Anna (Sportbund)</v>
      </c>
      <c r="P66" s="9" t="str">
        <f>IF(O66=0,0,IF(O66=A66,D66,A66))</f>
        <v>Mikushinca, Elena (Sportbund)</v>
      </c>
      <c r="Q66" s="9">
        <f>IF(O66=A66,L66,N66)</f>
        <v>3</v>
      </c>
      <c r="R66" s="9">
        <f>IF(Q66=L66,N66,L66)</f>
        <v>1</v>
      </c>
      <c r="S66" s="9">
        <f>IF(P66=A66,L66,N66)</f>
        <v>1</v>
      </c>
      <c r="T66" s="9">
        <f>IF(S66=L66,N66,L66)</f>
        <v>3</v>
      </c>
      <c r="U66" s="9"/>
      <c r="V66" s="9"/>
    </row>
    <row r="67" spans="1:22" s="13" customFormat="1" ht="13.5" customHeight="1">
      <c r="A67" s="52" t="str">
        <f>A17</f>
        <v>Handrich, Melanie (Sportbund)</v>
      </c>
      <c r="B67" s="12"/>
      <c r="C67" s="21" t="s">
        <v>21</v>
      </c>
      <c r="D67" s="12" t="str">
        <f>A19</f>
        <v>Schwarz, Nicole (Stammheim)</v>
      </c>
      <c r="E67" s="12"/>
      <c r="F67" s="12"/>
      <c r="G67" s="12"/>
      <c r="H67" s="12"/>
      <c r="I67" s="12"/>
      <c r="J67" s="12"/>
      <c r="K67" s="12"/>
      <c r="L67" s="45">
        <v>0</v>
      </c>
      <c r="M67" s="21" t="s">
        <v>12</v>
      </c>
      <c r="N67" s="46">
        <v>3</v>
      </c>
      <c r="O67" s="9" t="str">
        <f>IF(OR(L67="",N67=""),0,IF(L67&gt;N67,A67,IF(L67&lt;N67,D67,0)))</f>
        <v>Schwarz, Nicole (Stammheim)</v>
      </c>
      <c r="P67" s="9" t="str">
        <f>IF(O67=0,0,IF(O67=A67,D67,A67))</f>
        <v>Handrich, Melanie (Sportbund)</v>
      </c>
      <c r="Q67" s="9">
        <f>IF(O67=A67,L67,N67)</f>
        <v>3</v>
      </c>
      <c r="R67" s="9">
        <f>IF(Q67=L67,N67,L67)</f>
        <v>0</v>
      </c>
      <c r="S67" s="9">
        <f>IF(P67=A67,L67,N67)</f>
        <v>0</v>
      </c>
      <c r="T67" s="9">
        <f>IF(S67=L67,N67,L67)</f>
        <v>3</v>
      </c>
      <c r="U67" s="9"/>
      <c r="V67" s="9"/>
    </row>
    <row r="68" spans="1:22" s="57" customFormat="1" ht="13.5" customHeight="1">
      <c r="A68" s="52" t="str">
        <f>D19</f>
        <v>Zipperle, Sabrina (tus)</v>
      </c>
      <c r="B68" s="12"/>
      <c r="C68" s="21" t="s">
        <v>21</v>
      </c>
      <c r="D68" s="12" t="str">
        <f>D18</f>
        <v>Schulz, Lisa (Sportbund)</v>
      </c>
      <c r="E68" s="12"/>
      <c r="F68" s="12"/>
      <c r="G68" s="12"/>
      <c r="H68" s="12"/>
      <c r="I68" s="12"/>
      <c r="J68" s="12"/>
      <c r="K68" s="12"/>
      <c r="L68" s="45">
        <v>0</v>
      </c>
      <c r="M68" s="21" t="s">
        <v>12</v>
      </c>
      <c r="N68" s="46">
        <v>3</v>
      </c>
      <c r="O68" s="9" t="str">
        <f>IF(OR(L68="",N68=""),0,IF(L68&gt;N68,A68,IF(L68&lt;N68,D68,0)))</f>
        <v>Schulz, Lisa (Sportbund)</v>
      </c>
      <c r="P68" s="9" t="str">
        <f>IF(O68=0,0,IF(O68=A68,D68,A68))</f>
        <v>Zipperle, Sabrina (tus)</v>
      </c>
      <c r="Q68" s="9">
        <f>IF(O68=A68,L68,N68)</f>
        <v>3</v>
      </c>
      <c r="R68" s="9">
        <f>IF(Q68=L68,N68,L68)</f>
        <v>0</v>
      </c>
      <c r="S68" s="9">
        <f>IF(P68=A68,L68,N68)</f>
        <v>0</v>
      </c>
      <c r="T68" s="9">
        <f>IF(S68=L68,N68,L68)</f>
        <v>3</v>
      </c>
      <c r="U68" s="9"/>
      <c r="V68" s="9"/>
    </row>
    <row r="69" spans="1:22" s="57" customFormat="1" ht="13.5" customHeight="1">
      <c r="A69" s="53" t="str">
        <f>D17</f>
        <v>Leonberger, Jasmin (Sportbund)</v>
      </c>
      <c r="B69" s="26"/>
      <c r="C69" s="31" t="s">
        <v>21</v>
      </c>
      <c r="D69" s="26" t="str">
        <f>D16</f>
        <v>Zink, Sandra (Sportbund)</v>
      </c>
      <c r="E69" s="26"/>
      <c r="F69" s="26"/>
      <c r="G69" s="26"/>
      <c r="H69" s="26"/>
      <c r="I69" s="26"/>
      <c r="J69" s="26"/>
      <c r="K69" s="26"/>
      <c r="L69" s="49">
        <v>3</v>
      </c>
      <c r="M69" s="31" t="s">
        <v>12</v>
      </c>
      <c r="N69" s="50">
        <v>1</v>
      </c>
      <c r="O69" s="9" t="str">
        <f>IF(OR(L69="",N69=""),0,IF(L69&gt;N69,A69,IF(L69&lt;N69,D69,0)))</f>
        <v>Leonberger, Jasmin (Sportbund)</v>
      </c>
      <c r="P69" s="9" t="str">
        <f>IF(O69=0,0,IF(O69=A69,D69,A69))</f>
        <v>Zink, Sandra (Sportbund)</v>
      </c>
      <c r="Q69" s="9">
        <f>IF(O69=A69,L69,N69)</f>
        <v>3</v>
      </c>
      <c r="R69" s="9">
        <f>IF(Q69=L69,N69,L69)</f>
        <v>1</v>
      </c>
      <c r="S69" s="9">
        <f>IF(P69=A69,L69,N69)</f>
        <v>1</v>
      </c>
      <c r="T69" s="9">
        <f>IF(S69=L69,N69,L69)</f>
        <v>3</v>
      </c>
      <c r="U69" s="9"/>
      <c r="V69" s="9"/>
    </row>
    <row r="70" spans="15:22" s="57" customFormat="1" ht="10.5" customHeight="1">
      <c r="O70" s="9"/>
      <c r="P70" s="9"/>
      <c r="Q70" s="9"/>
      <c r="R70" s="9"/>
      <c r="S70" s="9"/>
      <c r="T70" s="9"/>
      <c r="U70" s="9"/>
      <c r="V70" s="9"/>
    </row>
    <row r="71" spans="15:22" s="57" customFormat="1" ht="10.5" customHeight="1">
      <c r="O71" s="9"/>
      <c r="P71" s="9"/>
      <c r="Q71" s="9"/>
      <c r="R71" s="9"/>
      <c r="S71" s="9"/>
      <c r="T71" s="9"/>
      <c r="U71" s="9"/>
      <c r="V71" s="9"/>
    </row>
    <row r="72" spans="15:22" s="57" customFormat="1" ht="10.5" customHeight="1">
      <c r="O72" s="9"/>
      <c r="P72" s="9"/>
      <c r="Q72" s="9"/>
      <c r="R72" s="9"/>
      <c r="S72" s="9"/>
      <c r="T72" s="9"/>
      <c r="U72" s="9"/>
      <c r="V72" s="9"/>
    </row>
    <row r="73" spans="15:22" s="57" customFormat="1" ht="10.5" customHeight="1">
      <c r="O73" s="9"/>
      <c r="P73" s="9"/>
      <c r="Q73" s="9"/>
      <c r="R73" s="9"/>
      <c r="S73" s="9"/>
      <c r="T73" s="9"/>
      <c r="U73" s="9"/>
      <c r="V73" s="9"/>
    </row>
    <row r="74" spans="15:22" s="57" customFormat="1" ht="10.5" customHeight="1">
      <c r="O74" s="9"/>
      <c r="P74" s="9"/>
      <c r="Q74" s="9"/>
      <c r="R74" s="9"/>
      <c r="S74" s="9"/>
      <c r="T74" s="9"/>
      <c r="U74" s="9"/>
      <c r="V74" s="9"/>
    </row>
    <row r="75" spans="15:22" s="57" customFormat="1" ht="10.5" customHeight="1">
      <c r="O75" s="9"/>
      <c r="P75" s="9"/>
      <c r="Q75" s="9"/>
      <c r="R75" s="9"/>
      <c r="S75" s="9"/>
      <c r="T75" s="9"/>
      <c r="U75" s="9"/>
      <c r="V75" s="9"/>
    </row>
    <row r="76" spans="15:22" s="57" customFormat="1" ht="10.5" customHeight="1">
      <c r="O76" s="9"/>
      <c r="P76" s="9"/>
      <c r="Q76" s="9"/>
      <c r="R76" s="9"/>
      <c r="S76" s="9"/>
      <c r="T76" s="9"/>
      <c r="U76" s="9"/>
      <c r="V76" s="9"/>
    </row>
    <row r="77" spans="15:22" s="57" customFormat="1" ht="10.5" customHeight="1">
      <c r="O77" s="9"/>
      <c r="P77" s="9"/>
      <c r="Q77" s="9"/>
      <c r="R77" s="9"/>
      <c r="S77" s="9"/>
      <c r="T77" s="9"/>
      <c r="U77" s="9"/>
      <c r="V77" s="9"/>
    </row>
    <row r="78" spans="1:22" s="57" customFormat="1" ht="10.5" customHeight="1">
      <c r="A78" s="58"/>
      <c r="B78" s="58"/>
      <c r="E78" s="58"/>
      <c r="F78" s="58"/>
      <c r="G78" s="58"/>
      <c r="H78" s="58"/>
      <c r="I78" s="58"/>
      <c r="J78" s="58"/>
      <c r="K78" s="58"/>
      <c r="O78" s="9"/>
      <c r="P78" s="9"/>
      <c r="Q78" s="9"/>
      <c r="R78" s="9"/>
      <c r="S78" s="9"/>
      <c r="T78" s="9"/>
      <c r="U78" s="9"/>
      <c r="V78" s="9"/>
    </row>
    <row r="79" spans="15:22" s="57" customFormat="1" ht="10.5" customHeight="1">
      <c r="O79" s="9"/>
      <c r="P79" s="9"/>
      <c r="Q79" s="9"/>
      <c r="R79" s="9"/>
      <c r="S79" s="9"/>
      <c r="T79" s="9"/>
      <c r="U79" s="9"/>
      <c r="V79" s="9"/>
    </row>
    <row r="80" spans="15:22" s="57" customFormat="1" ht="10.5" customHeight="1">
      <c r="O80" s="9"/>
      <c r="P80" s="9"/>
      <c r="Q80" s="9"/>
      <c r="R80" s="9"/>
      <c r="S80" s="9"/>
      <c r="T80" s="9"/>
      <c r="U80" s="9"/>
      <c r="V80" s="9"/>
    </row>
    <row r="81" spans="15:22" s="57" customFormat="1" ht="10.5" customHeight="1">
      <c r="O81" s="9"/>
      <c r="P81" s="9"/>
      <c r="Q81" s="9"/>
      <c r="R81" s="9"/>
      <c r="S81" s="9"/>
      <c r="T81" s="9"/>
      <c r="U81" s="9"/>
      <c r="V81" s="9"/>
    </row>
    <row r="82" spans="15:22" s="57" customFormat="1" ht="10.5" customHeight="1">
      <c r="O82" s="9"/>
      <c r="P82" s="9"/>
      <c r="Q82" s="9"/>
      <c r="R82" s="9"/>
      <c r="S82" s="9"/>
      <c r="T82" s="9"/>
      <c r="U82" s="9"/>
      <c r="V82" s="9"/>
    </row>
    <row r="83" spans="15:22" s="57" customFormat="1" ht="10.5" customHeight="1">
      <c r="O83" s="9"/>
      <c r="P83" s="9"/>
      <c r="Q83" s="9"/>
      <c r="R83" s="9"/>
      <c r="S83" s="9"/>
      <c r="T83" s="9"/>
      <c r="U83" s="9"/>
      <c r="V83" s="9"/>
    </row>
    <row r="84" spans="15:22" s="57" customFormat="1" ht="10.5" customHeight="1">
      <c r="O84" s="9"/>
      <c r="P84" s="9"/>
      <c r="Q84" s="9"/>
      <c r="R84" s="9"/>
      <c r="S84" s="9"/>
      <c r="T84" s="9"/>
      <c r="U84" s="9"/>
      <c r="V84" s="9"/>
    </row>
    <row r="85" spans="1:22" s="57" customFormat="1" ht="10.5" customHeight="1">
      <c r="A85" s="58"/>
      <c r="B85" s="58"/>
      <c r="C85" s="59"/>
      <c r="D85" s="60"/>
      <c r="E85" s="58"/>
      <c r="F85" s="58"/>
      <c r="G85" s="58"/>
      <c r="H85" s="58"/>
      <c r="I85" s="58"/>
      <c r="J85" s="58"/>
      <c r="K85" s="58"/>
      <c r="L85" s="61"/>
      <c r="M85" s="59"/>
      <c r="N85" s="60"/>
      <c r="O85" s="9"/>
      <c r="P85" s="9"/>
      <c r="Q85" s="9"/>
      <c r="R85" s="9"/>
      <c r="S85" s="9"/>
      <c r="T85" s="9"/>
      <c r="U85" s="9"/>
      <c r="V85" s="9"/>
    </row>
    <row r="86" spans="1:22" s="57" customFormat="1" ht="10.5" customHeight="1">
      <c r="A86" s="58"/>
      <c r="B86" s="58"/>
      <c r="E86" s="58"/>
      <c r="F86" s="58"/>
      <c r="G86" s="58"/>
      <c r="H86" s="58"/>
      <c r="I86" s="58"/>
      <c r="J86" s="58"/>
      <c r="K86" s="58"/>
      <c r="O86" s="9"/>
      <c r="P86" s="9"/>
      <c r="Q86" s="9"/>
      <c r="R86" s="9"/>
      <c r="S86" s="9"/>
      <c r="T86" s="9"/>
      <c r="U86" s="9"/>
      <c r="V86" s="9"/>
    </row>
    <row r="87" spans="15:22" s="57" customFormat="1" ht="10.5" customHeight="1">
      <c r="O87" s="9"/>
      <c r="P87" s="9"/>
      <c r="Q87" s="9"/>
      <c r="R87" s="9"/>
      <c r="S87" s="9"/>
      <c r="T87" s="9"/>
      <c r="U87" s="9"/>
      <c r="V87" s="9"/>
    </row>
    <row r="88" spans="15:22" s="57" customFormat="1" ht="10.5" customHeight="1">
      <c r="O88" s="9"/>
      <c r="P88" s="9"/>
      <c r="Q88" s="9"/>
      <c r="R88" s="9"/>
      <c r="S88" s="9"/>
      <c r="T88" s="9"/>
      <c r="U88" s="9"/>
      <c r="V88" s="9"/>
    </row>
    <row r="89" spans="15:22" s="57" customFormat="1" ht="10.5" customHeight="1">
      <c r="O89" s="9"/>
      <c r="P89" s="9"/>
      <c r="Q89" s="9"/>
      <c r="R89" s="9"/>
      <c r="S89" s="9"/>
      <c r="T89" s="9"/>
      <c r="U89" s="9"/>
      <c r="V89" s="9"/>
    </row>
    <row r="90" spans="15:22" s="57" customFormat="1" ht="10.5" customHeight="1">
      <c r="O90" s="9"/>
      <c r="P90" s="9"/>
      <c r="Q90" s="9"/>
      <c r="R90" s="9"/>
      <c r="S90" s="9"/>
      <c r="T90" s="9"/>
      <c r="U90" s="9"/>
      <c r="V90" s="9"/>
    </row>
    <row r="91" spans="15:22" s="57" customFormat="1" ht="10.5" customHeight="1">
      <c r="O91" s="9"/>
      <c r="P91" s="9"/>
      <c r="Q91" s="9"/>
      <c r="R91" s="9"/>
      <c r="S91" s="9"/>
      <c r="T91" s="9"/>
      <c r="U91" s="9"/>
      <c r="V91" s="9"/>
    </row>
    <row r="92" spans="1:14" ht="10.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ht="10.5" customHeight="1"/>
    <row r="94" ht="10.5" customHeight="1"/>
    <row r="95" spans="1:14" ht="10.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1:14" ht="10.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1:14" ht="10.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</row>
    <row r="98" spans="1:14" ht="10.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</row>
    <row r="99" spans="1:14" ht="10.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</row>
    <row r="100" spans="1:14" ht="10.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ht="10.5" customHeight="1"/>
    <row r="102" ht="10.5" customHeight="1"/>
    <row r="103" spans="1:14" ht="10.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4" spans="1:14" ht="10.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</row>
    <row r="105" spans="1:14" ht="10.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</row>
    <row r="106" spans="1:14" ht="10.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</row>
    <row r="107" spans="1:14" ht="10.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4" ht="10.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2.75" customHeight="1"/>
    <row r="151" ht="10.5" customHeight="1"/>
    <row r="153" ht="0" customHeight="1" hidden="1"/>
    <row r="154" ht="0" customHeight="1" hidden="1"/>
    <row r="155" ht="0" customHeight="1" hidden="1"/>
  </sheetData>
  <sheetProtection password="CF0F"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2"/>
  <headerFooter alignWithMargins="0">
    <oddFooter>&amp;CSeite &amp;P von &amp;N</oddFooter>
  </headerFooter>
  <rowBreaks count="1" manualBreakCount="1">
    <brk id="44" max="1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TT-Bezirk-Stuttgart</dc:creator>
  <cp:keywords/>
  <dc:description/>
  <cp:lastModifiedBy>St</cp:lastModifiedBy>
  <cp:lastPrinted>2009-02-08T14:02:11Z</cp:lastPrinted>
  <dcterms:created xsi:type="dcterms:W3CDTF">2009-02-07T14:35:31Z</dcterms:created>
  <dcterms:modified xsi:type="dcterms:W3CDTF">2009-04-26T19:40:26Z</dcterms:modified>
  <cp:category/>
  <cp:version/>
  <cp:contentType/>
  <cp:contentStatus/>
</cp:coreProperties>
</file>